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788" yWindow="384" windowWidth="13992" windowHeight="11760" tabRatio="825" activeTab="1"/>
  </bookViews>
  <sheets>
    <sheet name="Resultatregnskap" sheetId="18" r:id="rId1"/>
    <sheet name="Balanse - eiendeler" sheetId="19" r:id="rId2"/>
    <sheet name="Balanse - Gjeld og kapital" sheetId="20" r:id="rId3"/>
    <sheet name="Kontantstrøm-direkte" sheetId="31" r:id="rId4"/>
    <sheet name="Statsregnskap - netto" sheetId="34" r:id="rId5"/>
    <sheet name="Note 1" sheetId="64" r:id="rId6"/>
    <sheet name="Note 2" sheetId="39" r:id="rId7"/>
    <sheet name="Note 3" sheetId="40" r:id="rId8"/>
    <sheet name="Note 4" sheetId="41" r:id="rId9"/>
    <sheet name="Note 5" sheetId="42" r:id="rId10"/>
    <sheet name="Note 6" sheetId="43" r:id="rId11"/>
    <sheet name="Note 8" sheetId="65" r:id="rId12"/>
    <sheet name="Note 10" sheetId="48" r:id="rId13"/>
    <sheet name="Note 11" sheetId="50" r:id="rId14"/>
    <sheet name="Note 12" sheetId="58" r:id="rId15"/>
    <sheet name="Note 13" sheetId="53" r:id="rId16"/>
    <sheet name="Note 14" sheetId="54" r:id="rId17"/>
    <sheet name="Note15 " sheetId="60" r:id="rId18"/>
    <sheet name="Note 16" sheetId="55" r:id="rId19"/>
    <sheet name="Note 17" sheetId="56" r:id="rId20"/>
    <sheet name="Note 18" sheetId="57" r:id="rId21"/>
    <sheet name="Note 21 " sheetId="68" r:id="rId22"/>
    <sheet name="Note 22" sheetId="69" r:id="rId23"/>
    <sheet name="Resultat - Budsjettoppfølging" sheetId="61" r:id="rId24"/>
  </sheets>
  <externalReferences>
    <externalReference r:id="rId25"/>
  </externalReferences>
  <definedNames>
    <definedName name="_xlnm.Print_Area" localSheetId="1">'Balanse - eiendeler'!$A$1:$E$55</definedName>
    <definedName name="_xlnm.Print_Area" localSheetId="2">'Balanse - Gjeld og kapital'!$A$1:$E$50</definedName>
    <definedName name="_xlnm.Print_Area" localSheetId="5">'Note 1'!$A$1:$K$147</definedName>
    <definedName name="_xlnm.Print_Area" localSheetId="13">'Note 11'!$A$1:$K$31</definedName>
    <definedName name="_xlnm.Print_Area" localSheetId="6">'Note 2'!$A$1:$H$27</definedName>
    <definedName name="_xlnm.Print_Area" localSheetId="21">'Note 21 '!$A$1:$H$44</definedName>
    <definedName name="_xlnm.Print_Area" localSheetId="22">'Note 22'!$A$1:$H$29</definedName>
    <definedName name="_xlnm.Print_Area" localSheetId="7">'Note 3'!$A$1:$F$22</definedName>
    <definedName name="_xlnm.Print_Area" localSheetId="8">'Note 4'!$A$1:$H$23</definedName>
    <definedName name="_xlnm.Print_Area" localSheetId="9">'Note 5'!$A$1:$L$53</definedName>
    <definedName name="_xlnm.Print_Area" localSheetId="17">'Note15 '!$A$1:$K$113</definedName>
    <definedName name="_xlnm.Print_Area" localSheetId="23">'Resultat - Budsjettoppfølging'!$A$1:$E$68</definedName>
    <definedName name="_xlnm.Print_Area" localSheetId="0">Resultatregnskap!$A$1:$D$58</definedName>
    <definedName name="_xlnm.Print_Area" localSheetId="4">'Statsregnskap - netto'!$A$1:$C$15</definedName>
  </definedNames>
  <calcPr calcId="145621"/>
</workbook>
</file>

<file path=xl/calcChain.xml><?xml version="1.0" encoding="utf-8"?>
<calcChain xmlns="http://schemas.openxmlformats.org/spreadsheetml/2006/main">
  <c r="J75" i="60" l="1"/>
  <c r="I41" i="64"/>
  <c r="G19" i="69" l="1"/>
  <c r="F19" i="69"/>
  <c r="G18" i="69"/>
  <c r="F18" i="69"/>
  <c r="G10" i="69"/>
  <c r="G13" i="69" s="1"/>
  <c r="G15" i="69" s="1"/>
  <c r="F10" i="69"/>
  <c r="F13" i="69" s="1"/>
  <c r="F15" i="69" s="1"/>
  <c r="G5" i="69"/>
  <c r="F5" i="69"/>
  <c r="G34" i="68"/>
  <c r="G25" i="68"/>
  <c r="G29" i="68" s="1"/>
  <c r="G22" i="68"/>
  <c r="F22" i="68"/>
  <c r="G14" i="68"/>
  <c r="G33" i="68" s="1"/>
  <c r="F14" i="68"/>
  <c r="F33" i="68" s="1"/>
  <c r="G4" i="68"/>
  <c r="F4" i="68"/>
  <c r="F24" i="56"/>
  <c r="G21" i="69" l="1"/>
  <c r="F34" i="68"/>
  <c r="F25" i="68"/>
  <c r="F29" i="68" s="1"/>
  <c r="F21" i="69"/>
  <c r="G36" i="68"/>
  <c r="F36" i="68"/>
  <c r="D76" i="31"/>
  <c r="K19" i="50"/>
  <c r="K23" i="50" s="1"/>
  <c r="J19" i="50"/>
  <c r="J23" i="50" s="1"/>
  <c r="I19" i="50"/>
  <c r="I23" i="50" s="1"/>
  <c r="H19" i="50"/>
  <c r="H23" i="50" s="1"/>
  <c r="E19" i="50"/>
  <c r="I44" i="60" l="1"/>
  <c r="F42" i="56" l="1"/>
  <c r="E57" i="61" l="1"/>
  <c r="C57" i="61"/>
  <c r="E47" i="61"/>
  <c r="E46" i="61"/>
  <c r="C47" i="61"/>
  <c r="C46" i="61"/>
  <c r="E41" i="61"/>
  <c r="C41" i="61"/>
  <c r="C40" i="61"/>
  <c r="E30" i="61"/>
  <c r="E29" i="61"/>
  <c r="C30" i="61"/>
  <c r="C29" i="61"/>
  <c r="E23" i="61"/>
  <c r="E22" i="61"/>
  <c r="E21" i="61"/>
  <c r="E20" i="61"/>
  <c r="E19" i="61"/>
  <c r="E18" i="61"/>
  <c r="C23" i="61"/>
  <c r="C22" i="61"/>
  <c r="C21" i="61"/>
  <c r="C20" i="61"/>
  <c r="C19" i="61"/>
  <c r="C18" i="61"/>
  <c r="E14" i="61"/>
  <c r="E13" i="61"/>
  <c r="E12" i="61"/>
  <c r="E11" i="61"/>
  <c r="E10" i="61"/>
  <c r="C14" i="61"/>
  <c r="C13" i="61"/>
  <c r="C12" i="61"/>
  <c r="C11" i="61"/>
  <c r="C10" i="61"/>
  <c r="E9" i="61"/>
  <c r="C9" i="61"/>
  <c r="I13" i="60" l="1"/>
  <c r="D43" i="20"/>
  <c r="D42" i="20"/>
  <c r="D39" i="18" l="1"/>
  <c r="D11" i="18"/>
  <c r="I77" i="60" l="1"/>
  <c r="I79" i="60" s="1"/>
  <c r="H77" i="60"/>
  <c r="H79" i="60" s="1"/>
  <c r="G77" i="60"/>
  <c r="J76" i="60"/>
  <c r="J74" i="60"/>
  <c r="J73" i="60"/>
  <c r="J72" i="60"/>
  <c r="I66" i="60"/>
  <c r="I68" i="60" s="1"/>
  <c r="H66" i="60"/>
  <c r="H68" i="60" s="1"/>
  <c r="J65" i="60"/>
  <c r="J64" i="60"/>
  <c r="J63" i="60"/>
  <c r="J62" i="60"/>
  <c r="J61" i="60"/>
  <c r="J60" i="60"/>
  <c r="J59" i="60"/>
  <c r="I45" i="60"/>
  <c r="H45" i="60"/>
  <c r="I39" i="60"/>
  <c r="H39" i="60"/>
  <c r="J38" i="60"/>
  <c r="J37" i="60"/>
  <c r="J36" i="60"/>
  <c r="J35" i="60"/>
  <c r="J34" i="60"/>
  <c r="I30" i="60"/>
  <c r="H30" i="60"/>
  <c r="J29" i="60"/>
  <c r="J28" i="60"/>
  <c r="J27" i="60"/>
  <c r="J26" i="60"/>
  <c r="J25" i="60"/>
  <c r="I23" i="60"/>
  <c r="H23" i="60"/>
  <c r="J22" i="60"/>
  <c r="J21" i="60"/>
  <c r="J20" i="60"/>
  <c r="J19" i="60"/>
  <c r="J18" i="60"/>
  <c r="J17" i="60"/>
  <c r="I15" i="60"/>
  <c r="H15" i="60"/>
  <c r="J14" i="60"/>
  <c r="J13" i="60"/>
  <c r="J15" i="60" l="1"/>
  <c r="J39" i="60"/>
  <c r="I81" i="60"/>
  <c r="J30" i="60"/>
  <c r="I31" i="60"/>
  <c r="I50" i="60" s="1"/>
  <c r="H81" i="60"/>
  <c r="H31" i="60"/>
  <c r="H50" i="60" s="1"/>
  <c r="J23" i="60"/>
  <c r="J44" i="60"/>
  <c r="J45" i="60" s="1"/>
  <c r="J66" i="60"/>
  <c r="J68" i="60" s="1"/>
  <c r="G79" i="60"/>
  <c r="G81" i="60" s="1"/>
  <c r="J77" i="60"/>
  <c r="J79" i="60" s="1"/>
  <c r="J31" i="60" l="1"/>
  <c r="J81" i="60"/>
  <c r="J50" i="60" l="1"/>
  <c r="F76" i="65"/>
  <c r="H77" i="65" l="1"/>
  <c r="G77" i="65"/>
  <c r="F77" i="65"/>
  <c r="I76" i="65"/>
  <c r="I75" i="65"/>
  <c r="I74" i="65"/>
  <c r="I73" i="65"/>
  <c r="I72" i="65"/>
  <c r="I71" i="65"/>
  <c r="I70" i="65"/>
  <c r="I69" i="65"/>
  <c r="I68" i="65"/>
  <c r="H60" i="65"/>
  <c r="H50" i="65"/>
  <c r="H43" i="65"/>
  <c r="H35" i="65"/>
  <c r="H23" i="65"/>
  <c r="L23" i="42"/>
  <c r="K23" i="42"/>
  <c r="J23" i="42"/>
  <c r="I23" i="42"/>
  <c r="H23" i="42"/>
  <c r="G23" i="42"/>
  <c r="F23" i="42"/>
  <c r="E23" i="42"/>
  <c r="H52" i="65" l="1"/>
  <c r="H54" i="65" s="1"/>
  <c r="I77" i="65"/>
  <c r="G33" i="55" l="1"/>
  <c r="F33" i="55"/>
  <c r="G21" i="55"/>
  <c r="F21" i="55"/>
  <c r="G9" i="55"/>
  <c r="F9" i="55"/>
  <c r="I17" i="53"/>
  <c r="I18" i="53"/>
  <c r="D28" i="18" l="1"/>
  <c r="D27" i="18"/>
  <c r="D12" i="18"/>
  <c r="C43" i="19"/>
  <c r="B35" i="61"/>
  <c r="B42" i="61"/>
  <c r="I95" i="64"/>
  <c r="H95" i="64"/>
  <c r="D52" i="18"/>
  <c r="B4" i="34"/>
  <c r="D5" i="20"/>
  <c r="D45" i="20"/>
  <c r="C45" i="20"/>
  <c r="D38" i="20"/>
  <c r="C38" i="20"/>
  <c r="D29" i="20"/>
  <c r="C29" i="20"/>
  <c r="D25" i="20"/>
  <c r="C25" i="20"/>
  <c r="D16" i="20"/>
  <c r="C16" i="20"/>
  <c r="D12" i="20"/>
  <c r="C12" i="20"/>
  <c r="C18" i="20" s="1"/>
  <c r="D5" i="19"/>
  <c r="D49" i="19"/>
  <c r="C49" i="19"/>
  <c r="D43" i="19"/>
  <c r="D37" i="19"/>
  <c r="C37" i="19"/>
  <c r="D28" i="19"/>
  <c r="C28" i="19"/>
  <c r="D21" i="19"/>
  <c r="C21" i="19"/>
  <c r="D13" i="19"/>
  <c r="C13" i="19"/>
  <c r="A3" i="31"/>
  <c r="D4" i="31"/>
  <c r="D52" i="31"/>
  <c r="C4" i="31"/>
  <c r="C52" i="31"/>
  <c r="D75" i="31"/>
  <c r="D43" i="31"/>
  <c r="C43" i="31"/>
  <c r="D37" i="31"/>
  <c r="C37" i="31"/>
  <c r="D26" i="31"/>
  <c r="D28" i="31" s="1"/>
  <c r="C26" i="31"/>
  <c r="D17" i="31"/>
  <c r="I6" i="64"/>
  <c r="F3" i="40"/>
  <c r="F3" i="39"/>
  <c r="E7" i="61"/>
  <c r="D7" i="61"/>
  <c r="C7" i="61"/>
  <c r="B7" i="61"/>
  <c r="F4" i="57"/>
  <c r="H4" i="56"/>
  <c r="F4" i="54"/>
  <c r="F4" i="53"/>
  <c r="F4" i="58"/>
  <c r="F4" i="48"/>
  <c r="H6" i="64"/>
  <c r="I125" i="64"/>
  <c r="H125" i="64"/>
  <c r="I77" i="64"/>
  <c r="I50" i="64"/>
  <c r="I62" i="64"/>
  <c r="H77" i="64"/>
  <c r="H50" i="64"/>
  <c r="H62" i="64"/>
  <c r="I104" i="64"/>
  <c r="I115" i="64"/>
  <c r="H104" i="64"/>
  <c r="H115" i="64"/>
  <c r="I18" i="64"/>
  <c r="I31" i="64"/>
  <c r="H18" i="64"/>
  <c r="H31" i="64"/>
  <c r="I88" i="64"/>
  <c r="H88" i="64"/>
  <c r="E48" i="61"/>
  <c r="D48" i="61"/>
  <c r="C48" i="61"/>
  <c r="B48" i="61"/>
  <c r="H7" i="41"/>
  <c r="H6" i="41"/>
  <c r="H9" i="41" s="1"/>
  <c r="G9" i="41"/>
  <c r="G15" i="41" s="1"/>
  <c r="F9" i="41"/>
  <c r="D58" i="61"/>
  <c r="D57" i="61"/>
  <c r="D59" i="61" s="1"/>
  <c r="D53" i="61"/>
  <c r="D52" i="61"/>
  <c r="D51" i="61"/>
  <c r="D41" i="61"/>
  <c r="D40" i="61"/>
  <c r="D34" i="61"/>
  <c r="D30" i="61"/>
  <c r="D31" i="61" s="1"/>
  <c r="D29" i="61"/>
  <c r="D23" i="61"/>
  <c r="D22" i="61"/>
  <c r="D20" i="61"/>
  <c r="D19" i="61"/>
  <c r="D18" i="61"/>
  <c r="D14" i="61"/>
  <c r="D13" i="61"/>
  <c r="D12" i="61"/>
  <c r="D11" i="61"/>
  <c r="D10" i="61"/>
  <c r="D9" i="61"/>
  <c r="E59" i="61"/>
  <c r="C59" i="61"/>
  <c r="B59" i="61"/>
  <c r="E54" i="61"/>
  <c r="C54" i="61"/>
  <c r="E42" i="61"/>
  <c r="C42" i="61"/>
  <c r="E31" i="61"/>
  <c r="C31" i="61"/>
  <c r="E24" i="61"/>
  <c r="C24" i="61"/>
  <c r="E15" i="61"/>
  <c r="C15" i="61"/>
  <c r="H4" i="43"/>
  <c r="E34" i="43" s="1"/>
  <c r="D46" i="18"/>
  <c r="C46" i="18"/>
  <c r="B15" i="61"/>
  <c r="B24" i="61"/>
  <c r="B26" i="61" s="1"/>
  <c r="B37" i="61" s="1"/>
  <c r="B44" i="61" s="1"/>
  <c r="B31" i="61"/>
  <c r="C35" i="61"/>
  <c r="D35" i="61"/>
  <c r="E35" i="61"/>
  <c r="B54" i="61"/>
  <c r="D13" i="18"/>
  <c r="D24" i="18" s="1"/>
  <c r="D35" i="18" s="1"/>
  <c r="D22" i="18"/>
  <c r="D29" i="18"/>
  <c r="D33" i="18"/>
  <c r="D40" i="18"/>
  <c r="D57" i="18"/>
  <c r="C52" i="18"/>
  <c r="C57" i="18"/>
  <c r="C22" i="18"/>
  <c r="C13" i="18"/>
  <c r="C29" i="18"/>
  <c r="C33" i="18"/>
  <c r="E4" i="57"/>
  <c r="E12" i="57"/>
  <c r="F12" i="57"/>
  <c r="G4" i="56"/>
  <c r="G10" i="56"/>
  <c r="H10" i="56"/>
  <c r="E4" i="54"/>
  <c r="E13" i="54"/>
  <c r="F13" i="54"/>
  <c r="E4" i="53"/>
  <c r="E8" i="53"/>
  <c r="F8" i="53"/>
  <c r="E4" i="58"/>
  <c r="E9" i="58"/>
  <c r="E17" i="58" s="1"/>
  <c r="F9" i="58"/>
  <c r="E15" i="58"/>
  <c r="F15" i="58"/>
  <c r="E4" i="48"/>
  <c r="E10" i="48"/>
  <c r="F10" i="48"/>
  <c r="G4" i="43"/>
  <c r="F34" i="43" s="1"/>
  <c r="G13" i="43"/>
  <c r="H13" i="43"/>
  <c r="G22" i="43"/>
  <c r="H22" i="43"/>
  <c r="G28" i="43"/>
  <c r="H28" i="43"/>
  <c r="G35" i="43"/>
  <c r="G36" i="43"/>
  <c r="G37" i="43" s="1"/>
  <c r="G40" i="43" s="1"/>
  <c r="G43" i="43" s="1"/>
  <c r="E37" i="43"/>
  <c r="F37" i="43"/>
  <c r="L5" i="42"/>
  <c r="L6" i="42"/>
  <c r="L7" i="42"/>
  <c r="L8" i="42"/>
  <c r="D9" i="42"/>
  <c r="D15" i="42" s="1"/>
  <c r="E9" i="42"/>
  <c r="E15" i="42" s="1"/>
  <c r="F9" i="42"/>
  <c r="F15" i="42" s="1"/>
  <c r="G9" i="42"/>
  <c r="G15" i="42" s="1"/>
  <c r="H9" i="42"/>
  <c r="H15" i="42" s="1"/>
  <c r="I9" i="42"/>
  <c r="I15" i="42" s="1"/>
  <c r="J9" i="42"/>
  <c r="J15" i="42"/>
  <c r="K9" i="42"/>
  <c r="K15" i="42" s="1"/>
  <c r="L10" i="42"/>
  <c r="L11" i="42"/>
  <c r="L12" i="42"/>
  <c r="L13" i="42"/>
  <c r="L14" i="42"/>
  <c r="H8" i="41"/>
  <c r="H10" i="41"/>
  <c r="H11" i="41"/>
  <c r="H12" i="41"/>
  <c r="H13" i="41"/>
  <c r="H14" i="41"/>
  <c r="F15" i="41"/>
  <c r="E3" i="40"/>
  <c r="E16" i="40"/>
  <c r="F16" i="40"/>
  <c r="E3" i="39"/>
  <c r="E11" i="39"/>
  <c r="F11" i="39"/>
  <c r="A3" i="34"/>
  <c r="B10" i="34"/>
  <c r="C40" i="18"/>
  <c r="D54" i="61"/>
  <c r="D18" i="20"/>
  <c r="D51" i="19"/>
  <c r="D47" i="20" l="1"/>
  <c r="D49" i="20" s="1"/>
  <c r="D15" i="61"/>
  <c r="D30" i="19"/>
  <c r="D53" i="19" s="1"/>
  <c r="C30" i="19"/>
  <c r="C17" i="31"/>
  <c r="C28" i="31" s="1"/>
  <c r="D42" i="61"/>
  <c r="E26" i="61"/>
  <c r="E37" i="61" s="1"/>
  <c r="E44" i="61" s="1"/>
  <c r="D24" i="61"/>
  <c r="C26" i="61"/>
  <c r="C37" i="61" s="1"/>
  <c r="C44" i="61" s="1"/>
  <c r="D42" i="18"/>
  <c r="C51" i="19"/>
  <c r="H15" i="41"/>
  <c r="L9" i="42"/>
  <c r="L15" i="42" s="1"/>
  <c r="H81" i="64"/>
  <c r="F17" i="58"/>
  <c r="H34" i="64"/>
  <c r="H117" i="64"/>
  <c r="D47" i="31"/>
  <c r="D49" i="31" s="1"/>
  <c r="I117" i="64"/>
  <c r="I81" i="64"/>
  <c r="I34" i="64"/>
  <c r="C24" i="18"/>
  <c r="C35" i="18" s="1"/>
  <c r="D52" i="20"/>
  <c r="C47" i="20"/>
  <c r="C49" i="20" s="1"/>
  <c r="D26" i="61" l="1"/>
  <c r="D37" i="61" s="1"/>
  <c r="D44" i="61" s="1"/>
  <c r="D56" i="19"/>
  <c r="C53" i="19"/>
  <c r="C56" i="19" s="1"/>
  <c r="C42" i="18"/>
  <c r="C75" i="31"/>
  <c r="C76" i="31" s="1"/>
  <c r="C47" i="31"/>
  <c r="C49" i="31" s="1"/>
  <c r="C51" i="31" s="1"/>
  <c r="I128" i="64"/>
  <c r="H128" i="64"/>
  <c r="C52" i="20" l="1"/>
</calcChain>
</file>

<file path=xl/comments1.xml><?xml version="1.0" encoding="utf-8"?>
<comments xmlns="http://schemas.openxmlformats.org/spreadsheetml/2006/main">
  <authors>
    <author>Laila Strypet</author>
  </authors>
  <commentList>
    <comment ref="H41" authorId="0">
      <text>
        <r>
          <rPr>
            <b/>
            <sz val="9"/>
            <color indexed="81"/>
            <rFont val="Tahoma"/>
            <family val="2"/>
          </rPr>
          <t>Laila Strypet:</t>
        </r>
        <r>
          <rPr>
            <sz val="9"/>
            <color indexed="81"/>
            <rFont val="Tahoma"/>
            <family val="2"/>
          </rPr>
          <t xml:space="preserve">
Gaveforst: 593(bruk) og 5453(nfr midler) 750 gaveforst, NFR etterslep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Laila Strypet:</t>
        </r>
        <r>
          <rPr>
            <sz val="9"/>
            <color indexed="81"/>
            <rFont val="Tahoma"/>
            <family val="2"/>
          </rPr>
          <t xml:space="preserve">
Gaveforsterkning 3000 ( 26018100) Gaver fra SMN, men er ført på 26 prosejkt i stedet for næringsliv!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Laila Strypet:</t>
        </r>
        <r>
          <rPr>
            <sz val="9"/>
            <color indexed="81"/>
            <rFont val="Tahoma"/>
            <family val="2"/>
          </rPr>
          <t xml:space="preserve">
Gaveforst flyttet fra NFR 593, gaveforst 11766 og 1010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Laila Strypet:</t>
        </r>
        <r>
          <rPr>
            <sz val="9"/>
            <color indexed="81"/>
            <rFont val="Tahoma"/>
            <family val="2"/>
          </rPr>
          <t xml:space="preserve">
gaveforst 1544</t>
        </r>
      </text>
    </comment>
  </commentList>
</comments>
</file>

<file path=xl/sharedStrings.xml><?xml version="1.0" encoding="utf-8"?>
<sst xmlns="http://schemas.openxmlformats.org/spreadsheetml/2006/main" count="972" uniqueCount="831">
  <si>
    <t>Virksomhet:</t>
  </si>
  <si>
    <t>Gevinst ved salg av eiendom, anlegg, maskiner mv.*</t>
  </si>
  <si>
    <t>Salg av eiendom</t>
  </si>
  <si>
    <t>Salg av maskiner, utstyr mv</t>
  </si>
  <si>
    <t>Salg av andre driftsmidler</t>
  </si>
  <si>
    <t>*  Vesentlige salgstransaksjoner skal kommenteres og det skal angis eventuell øremerking av midlene.</t>
  </si>
  <si>
    <t>Salgs- og leieinntekter</t>
  </si>
  <si>
    <t>Sum driftsinntekter</t>
  </si>
  <si>
    <t>Lønninger</t>
  </si>
  <si>
    <t>Feriepenger</t>
  </si>
  <si>
    <t>Arbeidsgiveravgift</t>
  </si>
  <si>
    <t>Sykepenger og andre refusjoner</t>
  </si>
  <si>
    <t>Andre ytelser</t>
  </si>
  <si>
    <t>Sum lønnskostnader</t>
  </si>
  <si>
    <t>F&amp;U</t>
  </si>
  <si>
    <t>Rettigheter mv.</t>
  </si>
  <si>
    <t>Avskrivningsatser (levetider)</t>
  </si>
  <si>
    <t>Virksomhets-spesifikt</t>
  </si>
  <si>
    <t>5 år / lineært</t>
  </si>
  <si>
    <t>Tomter</t>
  </si>
  <si>
    <t>Drifts-bygninger</t>
  </si>
  <si>
    <t>Øvrige bygninger</t>
  </si>
  <si>
    <t>Anlegg under utførelse</t>
  </si>
  <si>
    <t>Infrastruktur- eiendeler</t>
  </si>
  <si>
    <t>Beredskaps-anskaffelser</t>
  </si>
  <si>
    <t>Maskiner, transportmidler</t>
  </si>
  <si>
    <t>Annet inventar og utstyr</t>
  </si>
  <si>
    <t>Sum</t>
  </si>
  <si>
    <t>Fra anlegg under utførelse til annen gruppe</t>
  </si>
  <si>
    <t>Ingen avskrivning</t>
  </si>
  <si>
    <t>10-60 år dekomponert lineært</t>
  </si>
  <si>
    <t>20-60 år dekomponert lineært</t>
  </si>
  <si>
    <t>3-15 år lineært</t>
  </si>
  <si>
    <t>Leverandørgjeld</t>
  </si>
  <si>
    <t>Annen kortsiktig gjeld</t>
  </si>
  <si>
    <t>Andre fordringer</t>
  </si>
  <si>
    <t>Note</t>
  </si>
  <si>
    <t>Driftsinntekter</t>
  </si>
  <si>
    <t>Gevinst ved salg av eiendom, anlegg og maskiner</t>
  </si>
  <si>
    <t>Andre driftsinntekter</t>
  </si>
  <si>
    <t>Driftskostnader</t>
  </si>
  <si>
    <t>Varekostnader</t>
  </si>
  <si>
    <t>Andre driftskostnader</t>
  </si>
  <si>
    <t xml:space="preserve">Avskrivninger </t>
  </si>
  <si>
    <t>Nedskrivninger</t>
  </si>
  <si>
    <t>Sum driftskostnader</t>
  </si>
  <si>
    <t>Ordinært driftsresultat</t>
  </si>
  <si>
    <t>Finansinntekter og finanskostnader</t>
  </si>
  <si>
    <t>Finansinntekter</t>
  </si>
  <si>
    <t>Finanskostnader</t>
  </si>
  <si>
    <t>Sum finansinntekter og finanskostnader</t>
  </si>
  <si>
    <t>Utbytte fra selskaper m.v.</t>
  </si>
  <si>
    <t>Sum inntekter fra eierandeler i selskaper m.v.</t>
  </si>
  <si>
    <t>Resultat av ordinære aktiviteter</t>
  </si>
  <si>
    <t>Avregninger</t>
  </si>
  <si>
    <t>Sum avregninger</t>
  </si>
  <si>
    <t>Innkrevningsvirksomhet</t>
  </si>
  <si>
    <t>Inntekter av avgifter og gebyrer direkte til statskassen</t>
  </si>
  <si>
    <t>Andre inntekter fra innkrevningsvirksomhet</t>
  </si>
  <si>
    <t>Overføringer til statskassen</t>
  </si>
  <si>
    <t>Sum innkrevningsvirksomhet</t>
  </si>
  <si>
    <t>Tilskuddsforvaltning</t>
  </si>
  <si>
    <t>Overføringer fra statskassen til tilskudd til andre</t>
  </si>
  <si>
    <t>Utbetalinger av tilskudd til andre</t>
  </si>
  <si>
    <t>Sum tilskuddsforvaltning</t>
  </si>
  <si>
    <t>Periodens resultat</t>
  </si>
  <si>
    <r>
      <t>Inntekter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fra eierandeler i selskaper m.v.</t>
    </r>
  </si>
  <si>
    <t>EIENDELER</t>
  </si>
  <si>
    <t>I Immaterielle eiendeler</t>
  </si>
  <si>
    <t>Forskning og utvikling</t>
  </si>
  <si>
    <t>Rettigheter og lignende immaterielle eiendeler</t>
  </si>
  <si>
    <t>Sum immaterielle eiendeler</t>
  </si>
  <si>
    <t>II Varige driftsmidler</t>
  </si>
  <si>
    <t>Bygninger, tomter og annen fast eiendom</t>
  </si>
  <si>
    <t>Driftsløsøre, inventar, verktøy og lignende</t>
  </si>
  <si>
    <t>Beredskapsanskaffelser</t>
  </si>
  <si>
    <t>Sum varige driftsmidler</t>
  </si>
  <si>
    <t>III Finansielle anleggsmidler</t>
  </si>
  <si>
    <t>Investeringer i datterselskaper</t>
  </si>
  <si>
    <t xml:space="preserve">Investeringer i tilknyttet selskap </t>
  </si>
  <si>
    <t>Investeringer i aksjer og andeler</t>
  </si>
  <si>
    <t>Sum finansielle anleggsmidler</t>
  </si>
  <si>
    <t>Sum anleggsmidler</t>
  </si>
  <si>
    <t>B. Omløpsmidler</t>
  </si>
  <si>
    <t>I Varebeholdninger og forskudd til leverandører</t>
  </si>
  <si>
    <t>Varebeholdninger</t>
  </si>
  <si>
    <t>Forskuddsbetalinger til leverandører</t>
  </si>
  <si>
    <t>II Fordringer</t>
  </si>
  <si>
    <t>Kundefordringer</t>
  </si>
  <si>
    <t>Sum fordringer</t>
  </si>
  <si>
    <t>Sum omløpsmidler</t>
  </si>
  <si>
    <t>Sum eiendeler</t>
  </si>
  <si>
    <t>VIRKSOMHETSKAPITAL OG GJELD</t>
  </si>
  <si>
    <t>C. Virksomhetskapital</t>
  </si>
  <si>
    <t>I Innskutt virksomhetskapital</t>
  </si>
  <si>
    <t>Sum innskutt virksomhetskapital</t>
  </si>
  <si>
    <t>II Opptjent virksomhetskapital</t>
  </si>
  <si>
    <t>Sum opptjent virksomhetskapital</t>
  </si>
  <si>
    <t>Sum virksomhetskapital</t>
  </si>
  <si>
    <t>D. Gjeld</t>
  </si>
  <si>
    <t>I Avsetning for langsiktige forpliktelser</t>
  </si>
  <si>
    <t xml:space="preserve">Andre avsetninger for forpliktelser </t>
  </si>
  <si>
    <t>Sum avsetning for langsiktige forpliktelser</t>
  </si>
  <si>
    <t>II Annen langsiktig gjeld</t>
  </si>
  <si>
    <t>Øvrig langsiktig gjeld</t>
  </si>
  <si>
    <t>Sum annen langsiktig gjeld</t>
  </si>
  <si>
    <t>III Kortsiktig gjeld</t>
  </si>
  <si>
    <t>Skyldig skattetrekk</t>
  </si>
  <si>
    <t>Skyldige offentlige avgifter</t>
  </si>
  <si>
    <t>Avsatte feriepenger</t>
  </si>
  <si>
    <t>Sum kortsiktig gjeld</t>
  </si>
  <si>
    <t>Sum gjeld</t>
  </si>
  <si>
    <t xml:space="preserve">Sum virksomhetskapital og gjeld </t>
  </si>
  <si>
    <t>Innskutt virksomhetskapital</t>
  </si>
  <si>
    <t xml:space="preserve">Sum </t>
  </si>
  <si>
    <t>Fordringer</t>
  </si>
  <si>
    <t>Opptjente, ikke fakturerte inntekter</t>
  </si>
  <si>
    <t>Forskuddsbetalt lønn</t>
  </si>
  <si>
    <t>Personallån</t>
  </si>
  <si>
    <t>Andre fordringer på ansatte</t>
  </si>
  <si>
    <t>Forskuddbetalte kostnader</t>
  </si>
  <si>
    <t>Håndkasser og andre kontantbeholdninger</t>
  </si>
  <si>
    <t>Sum bankinnskudd og kontanter</t>
  </si>
  <si>
    <t>Innskudd statens konsernkonto (nettobudsjetterte virksomheter)</t>
  </si>
  <si>
    <t>III Kasse og bank</t>
  </si>
  <si>
    <t>4, 5</t>
  </si>
  <si>
    <t>Gjeld</t>
  </si>
  <si>
    <t>Andre kontanter og kontantekvivalenter</t>
  </si>
  <si>
    <t>Sum kasse og bank</t>
  </si>
  <si>
    <t>Reiseforskudd</t>
  </si>
  <si>
    <t>Kundefordringer til pålydende</t>
  </si>
  <si>
    <t>Sum kundefordringer</t>
  </si>
  <si>
    <t>Kontantstrømoppstilling etter den direkte modellen</t>
  </si>
  <si>
    <t>Kontantstrømmer fra operasjonelle aktiviteter</t>
  </si>
  <si>
    <t>Innbetalinger</t>
  </si>
  <si>
    <t>innbetalinger fra statskassen til tilskudd til andre</t>
  </si>
  <si>
    <t>innbetalinger fra salg av varer og tjenester</t>
  </si>
  <si>
    <t>innbetalinger av avgifter, gebyrer og lisenser</t>
  </si>
  <si>
    <t>innbetalinger av tilskudd og overføringer fra andre statsetater</t>
  </si>
  <si>
    <t>innbetalinger av utbytte</t>
  </si>
  <si>
    <t>innbetalinger av renter</t>
  </si>
  <si>
    <t>innbetaling av refusjoner</t>
  </si>
  <si>
    <t>andre innbetalinger</t>
  </si>
  <si>
    <t>Sum innbetalinger</t>
  </si>
  <si>
    <t>Utbetalinger</t>
  </si>
  <si>
    <t>utbetalinger av lønn og sosiale kostnader</t>
  </si>
  <si>
    <t>utbetalinger for varer og tjenester for videresalg og eget forbruk</t>
  </si>
  <si>
    <t>utbetalinger av renter</t>
  </si>
  <si>
    <t>utbetalinger av skatter og offentlige avgifter</t>
  </si>
  <si>
    <t>andre utbetalinger</t>
  </si>
  <si>
    <t>Sum utbetalinger</t>
  </si>
  <si>
    <t>Netto kontantstrøm fra operasjonelle aktiviteter *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</si>
  <si>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</si>
  <si>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</si>
  <si>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</si>
  <si>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foretak</t>
  </si>
  <si>
    <t>utbetalinger ved kjøp av aksjer og andeler i andre foretak</t>
  </si>
  <si>
    <t>utbetalinger ved kjøp av andre investeringsobjekter</t>
  </si>
  <si>
    <t>innbetalinger ved salg av andre investeringsobjekter</t>
  </si>
  <si>
    <t>Netto kontantstrøm fra investeringsaktiviteter</t>
  </si>
  <si>
    <t>innbetalinger av virksomhetskapital</t>
  </si>
  <si>
    <t>tilbakebetalinger av virksomhetskapital</t>
  </si>
  <si>
    <t>utbetalinger av utbytte til statskassen</t>
  </si>
  <si>
    <t>Netto kontantstrøm fra finansieringsaktiviteter</t>
  </si>
  <si>
    <t>Effekt av valutakursendringer på kontanter og kontantekvivalenter</t>
  </si>
  <si>
    <t>Netto endring i kontanter og kontantekvivalenter</t>
  </si>
  <si>
    <t>Beholdning av kontanter og kontantekvivalenter ved periodens begynnelse</t>
  </si>
  <si>
    <t>Beholdning av kontanter og kontantekvivalenter ved periodens slutt</t>
  </si>
  <si>
    <t>* Avstemming</t>
  </si>
  <si>
    <t>periodens resultat</t>
  </si>
  <si>
    <t>ordinære avskrivninger</t>
  </si>
  <si>
    <t>nedskrivning av anleggsmidler</t>
  </si>
  <si>
    <t>netto avregninger</t>
  </si>
  <si>
    <t>resultatandel i datterselskap</t>
  </si>
  <si>
    <t>resultatandel tilknyttet selskap</t>
  </si>
  <si>
    <t>endring i varelager</t>
  </si>
  <si>
    <t>endring i kundefordringer</t>
  </si>
  <si>
    <t>endring i leverandørgjeld</t>
  </si>
  <si>
    <t>effekt av valutakursendringer</t>
  </si>
  <si>
    <t>inntekter til pensjoner (kalkulatoriske)</t>
  </si>
  <si>
    <t>pensjonskostnader (kalkulatoriske)</t>
  </si>
  <si>
    <t>poster klassifisert som investerings- eller finansieringsaktiviteter</t>
  </si>
  <si>
    <t>endring i andre tidsavgrensningsposter</t>
  </si>
  <si>
    <t>Netto kontantstrøm fra operasjonelle aktiviteter</t>
  </si>
  <si>
    <t>Periode:</t>
  </si>
  <si>
    <t>Regnskap</t>
  </si>
  <si>
    <t>Statsregnskapsrapportering for nettobudsjetterte virksomheter</t>
  </si>
  <si>
    <t>Regnskapsførerkonto:</t>
  </si>
  <si>
    <t>I    Inngående beholdning</t>
  </si>
  <si>
    <t>II   Endring i perioden</t>
  </si>
  <si>
    <t>III  Utgående beholdning</t>
  </si>
  <si>
    <t>Inntekt fra bevilgninger</t>
  </si>
  <si>
    <t>Avregning med statskassen (bruttobudsjetterte)</t>
  </si>
  <si>
    <t>innbetalinger av bevilgning (nettobudsjetterte)</t>
  </si>
  <si>
    <t>Kontantstrømmer fra finansieringsaktiviteter (nettobudsjetterte)</t>
  </si>
  <si>
    <t xml:space="preserve">   Merk at det er den regnskapsmessige gevinst og ikke salgssum som skal spesifiseres under driftsinntekter, ref. også note 9.</t>
  </si>
  <si>
    <t>Avsatt til latent tap (-)</t>
  </si>
  <si>
    <t>arbeidsgiveravgift/gruppeliv ført på kap  5700/5309</t>
  </si>
  <si>
    <t>avsetning utsatte inntekter (tilgang anleggsmidler)</t>
  </si>
  <si>
    <t>Disponeringer</t>
  </si>
  <si>
    <t>Pensjoner kostnadsføres i resultatregnskapet basert på faktisk påløpt premie for regnskapsåret.</t>
  </si>
  <si>
    <t>Pensjonskostnader*</t>
  </si>
  <si>
    <t>Forskuddsbetalte, ikke opptjente inntekter</t>
  </si>
  <si>
    <t>Sum fordring</t>
  </si>
  <si>
    <t>inntekt fra bevilgning (bruttobudsjetterte)</t>
  </si>
  <si>
    <t>Husleie</t>
  </si>
  <si>
    <t>Vedlikehold egne bygg og anlegg</t>
  </si>
  <si>
    <t>Andre kostnader til drift av eiendom og lokaler</t>
  </si>
  <si>
    <t>Mindre utstyrsanskaffelser</t>
  </si>
  <si>
    <t>Leie av maskiner, inventar og lignende</t>
  </si>
  <si>
    <t>Konsulenter og andre kjøp av tjenester fra eksterne</t>
  </si>
  <si>
    <t>Reiser og diett</t>
  </si>
  <si>
    <t>Sum andre driftskostnader</t>
  </si>
  <si>
    <t>Renteinntekter</t>
  </si>
  <si>
    <t>Agio gevinst</t>
  </si>
  <si>
    <t>Annen finansinntekt</t>
  </si>
  <si>
    <t>Sum finansinntekter</t>
  </si>
  <si>
    <t>Rentekostnad</t>
  </si>
  <si>
    <t>Nedskrivning av aksjer</t>
  </si>
  <si>
    <t>Agio tap</t>
  </si>
  <si>
    <t>Annen finanskostnad</t>
  </si>
  <si>
    <t>Sum finanskostnader</t>
  </si>
  <si>
    <t>Mottatt utbytte fra selskap XX</t>
  </si>
  <si>
    <t>Mottatt utbytte fra selskap YY</t>
  </si>
  <si>
    <t>Sum mottatt utbytte</t>
  </si>
  <si>
    <t>Beregnet rentekostnad på investert kapital*:</t>
  </si>
  <si>
    <t>Grunnlag beregning av rentekostnad på investert kapital:</t>
  </si>
  <si>
    <t>Gjennom-snitt i perioden</t>
  </si>
  <si>
    <t>Balanseført verdi immaterielle eiendeler</t>
  </si>
  <si>
    <t>Balanseført verdi varige driftsmidler</t>
  </si>
  <si>
    <t xml:space="preserve">Beregning av rentekostnader på den kapitalen som er investert i virksomheten vises her i henhold til </t>
  </si>
  <si>
    <t>"Utkast til veiledningsnotat om renter på kapital"</t>
  </si>
  <si>
    <t>Forretnings-kontor</t>
  </si>
  <si>
    <t>Ervervsdato</t>
  </si>
  <si>
    <t>Antall    aksjer</t>
  </si>
  <si>
    <t>Eierandel</t>
  </si>
  <si>
    <t>Stemme-andel</t>
  </si>
  <si>
    <t>Sum anskaffelseskost</t>
  </si>
  <si>
    <t>innbetalinger av skatter, avgifter og gebyrer til statskassen</t>
  </si>
  <si>
    <t>Antall årsverk:</t>
  </si>
  <si>
    <t>Note 1 Spesifikasjon av driftsinntekter</t>
  </si>
  <si>
    <t>Note 2 Lønn og sosiale kostnader</t>
  </si>
  <si>
    <t>Note 3 Andre driftskostnader</t>
  </si>
  <si>
    <t>Note 4 Immaterielle eiendeler</t>
  </si>
  <si>
    <t>Note 5 Varige driftsmidler</t>
  </si>
  <si>
    <t>Note 6 Finansinntekter og finanskostnader</t>
  </si>
  <si>
    <t>Anskaffelseskost</t>
  </si>
  <si>
    <t>Ukurans</t>
  </si>
  <si>
    <t>Ukurans i beholdninger til internt bruk i virksomheten</t>
  </si>
  <si>
    <t>Ukurans i beholdninger beregnet på videresalg</t>
  </si>
  <si>
    <t>Sum ukurans</t>
  </si>
  <si>
    <t>Sum varebeholdninger</t>
  </si>
  <si>
    <t>bokført verdi avhendede anleggsmidler</t>
  </si>
  <si>
    <t>Beholdninger anskaffet til internt bruk i virksomheten</t>
  </si>
  <si>
    <t>Beholdninger beregnet på videresalg</t>
  </si>
  <si>
    <t>IV Avregning med statskassen</t>
  </si>
  <si>
    <t>Statlige etater</t>
  </si>
  <si>
    <t>Kommunale og fylkeskommunale etater</t>
  </si>
  <si>
    <t>Organisasjoner</t>
  </si>
  <si>
    <t>Næringsliv/privat</t>
  </si>
  <si>
    <t>EU tilskudd/tildeling fra rammeprogram for forskning</t>
  </si>
  <si>
    <t>EU tilskudd/tildeling til undervisning og annet</t>
  </si>
  <si>
    <t>Stiftelser</t>
  </si>
  <si>
    <t>Andre</t>
  </si>
  <si>
    <t>Bunden virksomhetskapital:</t>
  </si>
  <si>
    <t>Annen opptjent virksomhetskapital:</t>
  </si>
  <si>
    <t xml:space="preserve">Nettobudsjetterte virksomheter kan ikke etablere virksomhetskapital innenfor den bevilgningsfinansierte </t>
  </si>
  <si>
    <t>virksomhet. Når virksomhetskapital er anvendt til dette formålet, er den å anse som bundet</t>
  </si>
  <si>
    <t>virksomhetskapital, dvs den kan ikke anvendes til å dekke eventuelle underskudd innenfor den løpende driften.</t>
  </si>
  <si>
    <t>* Gjelder bare institusjoner som balansefører anleggsmidler. Beregnet rentekostnad på investert kapital</t>
  </si>
  <si>
    <t xml:space="preserve"> skal kun gis som noteopplysning. Den beregnede rentekostnaden skal ikke regnskapsføres.</t>
  </si>
  <si>
    <t>Antall måneder på rapporteringstidspunktet: (må fylles ut)</t>
  </si>
  <si>
    <t xml:space="preserve">SUM      </t>
  </si>
  <si>
    <t>Norges forskningsråd</t>
  </si>
  <si>
    <t>Sum Norges forskningsråd</t>
  </si>
  <si>
    <t>*Virksomheter som betaler pensjonspremie selv:</t>
  </si>
  <si>
    <t>- brutto benyttet til investeringsformål / varige driftsmidler av periodens bevilgning / driftstilskudd</t>
  </si>
  <si>
    <t>- utbetaling av tilskudd til andre</t>
  </si>
  <si>
    <t>Periodens  bevilgning fra Kunnskapsdepartementet *</t>
  </si>
  <si>
    <t>* Vesentlige tilskudd/overføringer skal spesifiseres på egne linjer</t>
  </si>
  <si>
    <t>*  Vesentlige tildelinger skal spesifiseres  på egne linjer.</t>
  </si>
  <si>
    <t>* Vesentlige tilskudd/tildelinger skal spesifiseres på egne linjer</t>
  </si>
  <si>
    <t>Gebyrer og lisenser</t>
  </si>
  <si>
    <t>Kostnadsførte investeringer og påkostninger</t>
  </si>
  <si>
    <t>Lønn og sosiale kostnader</t>
  </si>
  <si>
    <t>Tilskudd og overføringer fra andre departement</t>
  </si>
  <si>
    <t>Periodens tilskudd/overføring fra andre departement *</t>
  </si>
  <si>
    <t>Inntekt fra bevilgninger fra Kunnskapsdepartementet</t>
  </si>
  <si>
    <t>Andre poster som vedrører tilskudd og overføringer fra andre departement (spesifiseres)</t>
  </si>
  <si>
    <t>Andre poster som vedrører bevilgninger fra Kunnskapsdepartementet (spesifiseres)</t>
  </si>
  <si>
    <t xml:space="preserve">Sum tilskudd og overføringer fra andre departement </t>
  </si>
  <si>
    <t>Periodens tilskudd /overføring 1</t>
  </si>
  <si>
    <t>Periodens tilskudd /overføring 2</t>
  </si>
  <si>
    <t>Periodens tilskudd /overføring fra NFR</t>
  </si>
  <si>
    <t>Øvrige andre inntekter 1</t>
  </si>
  <si>
    <t>Øvrige andre inntekter 2</t>
  </si>
  <si>
    <t>Sum inntekt fra bevilgninger fra Kunnskapsdepartementet</t>
  </si>
  <si>
    <t>Tilskudd fra andre statlige forvaltningsorganer  *</t>
  </si>
  <si>
    <t>Andre poster som vedrører tilskudd fra andre statlige forvaltningsorganer (spesifiseres)</t>
  </si>
  <si>
    <t>Kunnskapsdepartementet</t>
  </si>
  <si>
    <t>Sum Kunnskapsdepartementet</t>
  </si>
  <si>
    <t>Opptjent virksomhetskapital</t>
  </si>
  <si>
    <t>Maskiner og transportmidler</t>
  </si>
  <si>
    <t>Obligasjoner og andre fordringer</t>
  </si>
  <si>
    <t>Overført bevilgning fra foregående år (bruttobudsjetterte virksomheter)</t>
  </si>
  <si>
    <t>- ubrukt bevilgning til investeringsformål (bruttobudsjetterte virksomheter)</t>
  </si>
  <si>
    <t>+ utsatt inntekt fra forpliktelse knyttet til investeringer (avskrivninger)</t>
  </si>
  <si>
    <t xml:space="preserve">+ utsatt inntekt fra forpliktelse knyttet til investeringer, bokført verdi avhendede anleggsmidler </t>
  </si>
  <si>
    <t>+ inntekt til pensjoner (gjelder virksomheter som er med i sentral ordning)</t>
  </si>
  <si>
    <t>Tilleggsopplysninger (gjelder bruttobudsjetterte virksomheter):</t>
  </si>
  <si>
    <t>Bevilgning overført fra forrige år</t>
  </si>
  <si>
    <t>Årets bevilgning</t>
  </si>
  <si>
    <t>Bevilgning søkt overført til neste år</t>
  </si>
  <si>
    <t>Tilleggsopplysninger når det er avhendet anleggsmidler:</t>
  </si>
  <si>
    <t>Vederlag ved avhending av anleggsmidler</t>
  </si>
  <si>
    <t>Regnskapsmessig gevinst/tap</t>
  </si>
  <si>
    <t>- bokført verdi av avhendede anleggsmidler*</t>
  </si>
  <si>
    <t>Utsatt virksomhet</t>
  </si>
  <si>
    <t>SUM utsatt virksomhet</t>
  </si>
  <si>
    <t>Strategiske formål</t>
  </si>
  <si>
    <t>SUM strategiske formål</t>
  </si>
  <si>
    <t>Større investeringer</t>
  </si>
  <si>
    <t>SUM større investeringer</t>
  </si>
  <si>
    <t>Resultatregnskap</t>
  </si>
  <si>
    <t>Balanse</t>
  </si>
  <si>
    <t>Resultat - Budsjettoppfølgingsrapport</t>
  </si>
  <si>
    <t xml:space="preserve">                                                                                                                                                                                                                             Budsjett pr:</t>
  </si>
  <si>
    <t xml:space="preserve">                                                                                                                                                             Regnskap pr:</t>
  </si>
  <si>
    <t>Avvik budsjett/ regnskap</t>
  </si>
  <si>
    <t xml:space="preserve">                                                                                                                            Regnskap pr:</t>
  </si>
  <si>
    <t>Tilført annen opptjent virksomhetskapital</t>
  </si>
  <si>
    <t>Sum disponeringer</t>
  </si>
  <si>
    <t>.</t>
  </si>
  <si>
    <t>Andre bidragsytere</t>
  </si>
  <si>
    <t>Sum andre bidragsytere</t>
  </si>
  <si>
    <t>Andre bidragsytere*</t>
  </si>
  <si>
    <t>Endring i perioden</t>
  </si>
  <si>
    <t>Endring</t>
  </si>
  <si>
    <t>Tilskudd og overføringer fra andre</t>
  </si>
  <si>
    <t>A. Anleggsmidler</t>
  </si>
  <si>
    <t>Sum varebeholdninger og forskudd til leverandører</t>
  </si>
  <si>
    <t>Ikke inntektsført bevilgning knyttet til anleggsmidler</t>
  </si>
  <si>
    <r>
      <t xml:space="preserve">Sum inntekt fra bevilgninger </t>
    </r>
    <r>
      <rPr>
        <i/>
        <sz val="11"/>
        <rFont val="Times New Roman"/>
        <family val="1"/>
      </rPr>
      <t xml:space="preserve">(linje 1) </t>
    </r>
  </si>
  <si>
    <t>Sum tilskudd og overføringer fra andre statlige forvaltningsorganer</t>
  </si>
  <si>
    <r>
      <t xml:space="preserve">Sum tilskudd og overføringer fra andre </t>
    </r>
    <r>
      <rPr>
        <i/>
        <sz val="12"/>
        <rFont val="Times New Roman"/>
        <family val="1"/>
      </rPr>
      <t>(linje 2)</t>
    </r>
  </si>
  <si>
    <r>
      <t xml:space="preserve">Gevinst ved salg av eiendom, anlegg og maskiner mv. </t>
    </r>
    <r>
      <rPr>
        <i/>
        <sz val="11"/>
        <rFont val="Times New Roman"/>
        <family val="1"/>
      </rPr>
      <t>(linje 3)</t>
    </r>
  </si>
  <si>
    <t>Inntekt fra oppdragsfinansiert aktivitet:</t>
  </si>
  <si>
    <t>Tilskudd til annen bidragsfinansiert aktivitet*</t>
  </si>
  <si>
    <t>Sum tilskudd til annen bidragsfinansiert aktivitet</t>
  </si>
  <si>
    <t xml:space="preserve">Sum inntekt fra oppdragsfinansiert aktivitet </t>
  </si>
  <si>
    <r>
      <t xml:space="preserve">Sum salgs- og leieinntekter </t>
    </r>
    <r>
      <rPr>
        <i/>
        <sz val="11"/>
        <rFont val="Times New Roman"/>
        <family val="1"/>
      </rPr>
      <t>(linje 4)</t>
    </r>
  </si>
  <si>
    <t xml:space="preserve">Tilskudd og overføringer fra andre </t>
  </si>
  <si>
    <t>Gaver og gaveforsterkninger</t>
  </si>
  <si>
    <t>Sum gaver og gaveforsterkninger</t>
  </si>
  <si>
    <t>*Vesentlige bidrag skal spesifiseres på egne linjer eller i egne avsnitt. Midler som benyttes til investeringer skal behandles etter forpliktelsesmodellen og presentreres som i NFR-avsnittet.</t>
  </si>
  <si>
    <t>Andre salgs- og leieinntekter</t>
  </si>
  <si>
    <t>Sum andre salgs- og leieinntekter</t>
  </si>
  <si>
    <t>Andre inntekter:</t>
  </si>
  <si>
    <r>
      <t xml:space="preserve">Sum andre inntekter </t>
    </r>
    <r>
      <rPr>
        <i/>
        <sz val="11"/>
        <rFont val="Times New Roman"/>
        <family val="1"/>
      </rPr>
      <t>(linje 5)</t>
    </r>
  </si>
  <si>
    <t>Tilskudd fra gaver og gaveforsterkninger*</t>
  </si>
  <si>
    <t>Mottatte gaver/gaveforsterkninger i perioden</t>
  </si>
  <si>
    <t>+ utsatt inntekt fra mottatte gaver/gaveforsterkninger</t>
  </si>
  <si>
    <t>Sum tilskudd fra gaver og gaveforsterkninger</t>
  </si>
  <si>
    <t>Ikke inntektsførte gaver og gaveforsterkninger</t>
  </si>
  <si>
    <t>Note 1 Spesifikasjon av driftsinntekter, forts</t>
  </si>
  <si>
    <t>Ikke inntektsførte bevilgninger og bidrag (nettobudsjetterte)</t>
  </si>
  <si>
    <t>Avregning statlig og bidragsfinansiert aktivitet (nettobudsjetterte)</t>
  </si>
  <si>
    <t>endring i ikke inntektsført bevilgning knyttet til anleggsmidler</t>
  </si>
  <si>
    <t>endring i ikke inntektsførte bevilgninger og bidrag</t>
  </si>
  <si>
    <t>endring i ikke inntektsførte gaver og gaveforsterkninger</t>
  </si>
  <si>
    <t>- ikke inntektsførte gaver og gaveforsterkninger</t>
  </si>
  <si>
    <t xml:space="preserve">*Vesentlige bidrag skal spesifiseres på egne linjer eller i egne avsnitt. </t>
  </si>
  <si>
    <t>Øvrige andre inntekter 3…</t>
  </si>
  <si>
    <t>Gaver som skal inntektsføres</t>
  </si>
  <si>
    <t>Avregning statlig og bidragsfinansiert virksomhet (nettobudsjetterte)</t>
  </si>
  <si>
    <t>Avsetning statlig og bidragsfinansiert aktivitet (nettobudsjetterte)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</si>
  <si>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</si>
  <si>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</si>
  <si>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</si>
  <si>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</si>
  <si>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</si>
  <si>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</si>
  <si>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</si>
  <si>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</si>
  <si>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</si>
  <si>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</si>
  <si>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</si>
  <si>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</si>
  <si>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</si>
  <si>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</si>
  <si>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utbetalinger og overføringer til andre statsetater</t>
  </si>
  <si>
    <t>L14A</t>
  </si>
  <si>
    <t xml:space="preserve">utbetalinger og overføringer til andre virksomheter </t>
  </si>
  <si>
    <t>L14B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</si>
  <si>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</si>
  <si>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</si>
  <si>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</si>
  <si>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</si>
  <si>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</si>
  <si>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</si>
  <si>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</si>
  <si>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</si>
  <si>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</si>
  <si>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</si>
  <si>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L24A</t>
  </si>
  <si>
    <t>L25</t>
  </si>
  <si>
    <t>L26</t>
  </si>
  <si>
    <t>Referanse</t>
  </si>
  <si>
    <t xml:space="preserve">Referanse </t>
  </si>
  <si>
    <t>AI.1</t>
  </si>
  <si>
    <t>AII.1</t>
  </si>
  <si>
    <t>AIII.1</t>
  </si>
  <si>
    <t>BI.1</t>
  </si>
  <si>
    <t>BI.2</t>
  </si>
  <si>
    <t>BII.1</t>
  </si>
  <si>
    <t>BII.2</t>
  </si>
  <si>
    <t>BII.3</t>
  </si>
  <si>
    <t>BIV.1</t>
  </si>
  <si>
    <t>BIV.2</t>
  </si>
  <si>
    <t>C.1</t>
  </si>
  <si>
    <t>DI.1</t>
  </si>
  <si>
    <t>DI.2</t>
  </si>
  <si>
    <t>DII.1</t>
  </si>
  <si>
    <t>DIII.1</t>
  </si>
  <si>
    <t>DIII.2</t>
  </si>
  <si>
    <t>DIII.3</t>
  </si>
  <si>
    <t>DIII.4</t>
  </si>
  <si>
    <t>DIII.5</t>
  </si>
  <si>
    <t>DIII.6</t>
  </si>
  <si>
    <t>DIV.1</t>
  </si>
  <si>
    <t>DIV.2</t>
  </si>
  <si>
    <t>DIV.3</t>
  </si>
  <si>
    <t>DIV.4</t>
  </si>
  <si>
    <t>N15I.1</t>
  </si>
  <si>
    <t>N15I.2</t>
  </si>
  <si>
    <t>N15I.3</t>
  </si>
  <si>
    <t>N15I.6</t>
  </si>
  <si>
    <t>N15I.7</t>
  </si>
  <si>
    <t>N15II.4</t>
  </si>
  <si>
    <t>N15II.5</t>
  </si>
  <si>
    <t>N1.1</t>
  </si>
  <si>
    <t>N1.2</t>
  </si>
  <si>
    <t>N1.3</t>
  </si>
  <si>
    <t>N1.4</t>
  </si>
  <si>
    <t>N1.5</t>
  </si>
  <si>
    <t>N1.6</t>
  </si>
  <si>
    <t>N1.7</t>
  </si>
  <si>
    <t>N1.8</t>
  </si>
  <si>
    <t>N1.9</t>
  </si>
  <si>
    <t>N1.10</t>
  </si>
  <si>
    <t>N1.11</t>
  </si>
  <si>
    <t>N1.12</t>
  </si>
  <si>
    <t>N1.13</t>
  </si>
  <si>
    <t>N1.14</t>
  </si>
  <si>
    <t>N1.15</t>
  </si>
  <si>
    <t>N1.16</t>
  </si>
  <si>
    <t>N1.17</t>
  </si>
  <si>
    <t>N1.18</t>
  </si>
  <si>
    <t>N1.19</t>
  </si>
  <si>
    <t>N1.20</t>
  </si>
  <si>
    <t>N1.21</t>
  </si>
  <si>
    <t>N1.22</t>
  </si>
  <si>
    <t>N1.23</t>
  </si>
  <si>
    <t>N1.24</t>
  </si>
  <si>
    <t>N1.25</t>
  </si>
  <si>
    <t>N1.26</t>
  </si>
  <si>
    <t>N1.27</t>
  </si>
  <si>
    <t>N1.28</t>
  </si>
  <si>
    <t>N1.29</t>
  </si>
  <si>
    <t>N1.30</t>
  </si>
  <si>
    <t>N1.31</t>
  </si>
  <si>
    <t>N1.32</t>
  </si>
  <si>
    <t>N1.33</t>
  </si>
  <si>
    <t>N1.34</t>
  </si>
  <si>
    <t>N1.35</t>
  </si>
  <si>
    <t>N1.36</t>
  </si>
  <si>
    <t>N1.37</t>
  </si>
  <si>
    <t>N1.38</t>
  </si>
  <si>
    <t>N1.39</t>
  </si>
  <si>
    <t>N1.40</t>
  </si>
  <si>
    <t>N1.41</t>
  </si>
  <si>
    <t>N1.42</t>
  </si>
  <si>
    <t>N1.43</t>
  </si>
  <si>
    <t>N1.44</t>
  </si>
  <si>
    <t>N1.45</t>
  </si>
  <si>
    <t>N1.46</t>
  </si>
  <si>
    <t>N1.47</t>
  </si>
  <si>
    <t>N1.48</t>
  </si>
  <si>
    <t>N1.49</t>
  </si>
  <si>
    <t>N1.50</t>
  </si>
  <si>
    <t>N1.51</t>
  </si>
  <si>
    <t>N1.52</t>
  </si>
  <si>
    <t>N1.53</t>
  </si>
  <si>
    <t>N1.54</t>
  </si>
  <si>
    <t>N1.55</t>
  </si>
  <si>
    <t>N1.56</t>
  </si>
  <si>
    <t>N1.57</t>
  </si>
  <si>
    <t>N1.58</t>
  </si>
  <si>
    <t>N1.59</t>
  </si>
  <si>
    <t>N1.60</t>
  </si>
  <si>
    <t>N1.61</t>
  </si>
  <si>
    <t>N1.62</t>
  </si>
  <si>
    <t>N1.63</t>
  </si>
  <si>
    <t>N1.64</t>
  </si>
  <si>
    <t>N1.65</t>
  </si>
  <si>
    <t>N1.66</t>
  </si>
  <si>
    <t>BIV.3</t>
  </si>
  <si>
    <t>Andre bankinnskudd</t>
  </si>
  <si>
    <t>Bankinnskudd på konsernkonto i Norges Bank</t>
  </si>
  <si>
    <t>- utbetaling av tilskudd/overføring fra NFR til andre</t>
  </si>
  <si>
    <t>Periodens tilskudd/overføring fra regionale forskningsfond</t>
  </si>
  <si>
    <t>N1.22A</t>
  </si>
  <si>
    <t>- utbetaling av tilskudd/overføring fra regionale forskningsfond til andre</t>
  </si>
  <si>
    <t>N1.22B</t>
  </si>
  <si>
    <t>Note 21 Spesifikasjon av andre innbetalinger (kontantstrømoppstillingen)</t>
  </si>
  <si>
    <t>Andre innbetalinger</t>
  </si>
  <si>
    <t>Innbetalinger fra kommunale og fylkeskommunale etater</t>
  </si>
  <si>
    <t>N21.1</t>
  </si>
  <si>
    <t xml:space="preserve">Innbetalinger fra organisasjoner </t>
  </si>
  <si>
    <t>N21.2</t>
  </si>
  <si>
    <t>N21.3</t>
  </si>
  <si>
    <t>N21.4</t>
  </si>
  <si>
    <t>Innbetalinger fra EU  til undervisning og andre formål</t>
  </si>
  <si>
    <t>N21.5</t>
  </si>
  <si>
    <t xml:space="preserve">Innbetalinger fra stiftelser </t>
  </si>
  <si>
    <t>N21.6</t>
  </si>
  <si>
    <t>Innbetalinger fra andre</t>
  </si>
  <si>
    <t>N21.7</t>
  </si>
  <si>
    <t>Øvrige innbetalinger</t>
  </si>
  <si>
    <t>Note 10 Tilskuddsforvaltning</t>
  </si>
  <si>
    <t>Note 11 Investeringer i aksjer og selskapsandeler</t>
  </si>
  <si>
    <t>Note 12 Varebeholdninger</t>
  </si>
  <si>
    <t>Note 13 Kundefordringer</t>
  </si>
  <si>
    <t>Note 16 Opptjente, ikke fakturerte inntekter / Forskuddsbetalte, ikke opptjente inntekter</t>
  </si>
  <si>
    <t>Note 18 Annen kortsiktig gjeld</t>
  </si>
  <si>
    <t>Note 17 Bankinnskudd, kontanter og lignende</t>
  </si>
  <si>
    <t>Note 14 Andre kortsiktige fordringer</t>
  </si>
  <si>
    <t xml:space="preserve">Note 8 Innskutt og opptjent virksomhetskapital (nettobudsjetterte virksomheter) </t>
  </si>
  <si>
    <t>Akkumulerte nedskrivninger  31.12.2010</t>
  </si>
  <si>
    <t>Akkumulerte avskrivninger 31.12.2010</t>
  </si>
  <si>
    <t>Anskaffelseskost 31.12.2010</t>
  </si>
  <si>
    <t>Akkumulerte nedskrivninger pr 31.12.2010</t>
  </si>
  <si>
    <t>Refusjon/inntekter fra bygningsdrift</t>
  </si>
  <si>
    <t>Leieinntekter lokaler</t>
  </si>
  <si>
    <t>Salg av teletjenester fra Telesentralen</t>
  </si>
  <si>
    <t>Inntekter kurs og seminarer</t>
  </si>
  <si>
    <t>Senter for matematikk</t>
  </si>
  <si>
    <t>Andre kontorkostnader</t>
  </si>
  <si>
    <t>Service og vedlikeholdsavtaler</t>
  </si>
  <si>
    <t>Bøker og publikasjoner</t>
  </si>
  <si>
    <t xml:space="preserve">Øvrige driftskostnader </t>
  </si>
  <si>
    <t>Renter fra Skatt Midt for utvidet mva-registering 05.08-10.09</t>
  </si>
  <si>
    <t>Renteinntekter - Gaveforskterkningskonto</t>
  </si>
  <si>
    <t>Gevinst ved salg av aksjer i Leiv Eriksson AS</t>
  </si>
  <si>
    <t>Rentekostnad fra Skatt Midt -  mva på Import av tjenester 2004-2009</t>
  </si>
  <si>
    <t>virksomheten, se note 15. Opptjent virksomhetskapital tilsvarer dermed resultatet fra den eksternt</t>
  </si>
  <si>
    <t>finansierte virksomheten.</t>
  </si>
  <si>
    <t>Universitet og høyskoler kan anvende virksomhetskapital til å finansiere investeringer i randsone</t>
  </si>
  <si>
    <t xml:space="preserve">Denne noten viser årets resultat fra NTNUs oppdragsprosjekter. I tillegg viser den hvor mye av </t>
  </si>
  <si>
    <t>virksomhetskapitalen som er bundet ved investering i aksjer.</t>
  </si>
  <si>
    <t xml:space="preserve">I tillegg viser noten den frie virksomhetskapitalen, her benevnt som Annen virksomhetskapital. </t>
  </si>
  <si>
    <t>Annen virksomhetskapital er delt mellom enhetene og NTNU sentralt. Noten viser denne fordelingen</t>
  </si>
  <si>
    <t xml:space="preserve">Tap på aksjer </t>
  </si>
  <si>
    <t>Gevinst salg av aksjer</t>
  </si>
  <si>
    <t>Spesifisering opptjent virksomhetskapital:</t>
  </si>
  <si>
    <t>Bunden virksomhetskapital 01.01</t>
  </si>
  <si>
    <t>Overført fra:</t>
  </si>
  <si>
    <t>Virksomhetskapital ved enhetene</t>
  </si>
  <si>
    <t>Annen virksomhetskapital</t>
  </si>
  <si>
    <t>Overført til:</t>
  </si>
  <si>
    <t>Annen virksomhetskapital ved nedskrivning av aksjer/salg av aksjer</t>
  </si>
  <si>
    <t>Virksomhetskapital ved enhetene 01.01</t>
  </si>
  <si>
    <t>* se spesifikasjon under</t>
  </si>
  <si>
    <t>Annen opptjent virksomhetskapital</t>
  </si>
  <si>
    <t>Annen opptjent virksomhetskapital 01.01</t>
  </si>
  <si>
    <t>Overført fra virksomhetskapital ved enhetene</t>
  </si>
  <si>
    <t>Overført til/fra virksomhetskapital ved investering av aksjer</t>
  </si>
  <si>
    <t>Gevinst salg av aksjer/Tilbakeført aksjekapital ved salg</t>
  </si>
  <si>
    <t>Annen opptjent virksomhetskapital 31.12</t>
  </si>
  <si>
    <t>Spesifikajson bundet egenkapital:</t>
  </si>
  <si>
    <t>Bokført verdi innskutt virksomhetskapital - aksjer og leieboerinnskudd</t>
  </si>
  <si>
    <t xml:space="preserve">Netto verdi balanseførte aksjer </t>
  </si>
  <si>
    <t>*Spesifiskasjon Virksomhetskapital ved enhetene.</t>
  </si>
  <si>
    <t>Ny avset-</t>
  </si>
  <si>
    <t>Benyttet</t>
  </si>
  <si>
    <t>Fakultetene</t>
  </si>
  <si>
    <t>AB</t>
  </si>
  <si>
    <t>HF</t>
  </si>
  <si>
    <t>IME</t>
  </si>
  <si>
    <t>IVT</t>
  </si>
  <si>
    <t>DMF</t>
  </si>
  <si>
    <t>NT</t>
  </si>
  <si>
    <t>SVT</t>
  </si>
  <si>
    <t>VM</t>
  </si>
  <si>
    <t>Andre enheter inkl. NTNU Videre</t>
  </si>
  <si>
    <t>Sum virksomhetskapital ved enhetene</t>
  </si>
  <si>
    <t>Norges Forskningsråd</t>
  </si>
  <si>
    <t>Samarbeidsorganet Helse Midt Norge</t>
  </si>
  <si>
    <t>Norad midler via SIU</t>
  </si>
  <si>
    <t>Andre tilskudd</t>
  </si>
  <si>
    <t xml:space="preserve">Midler fra NFR gjelder der NTNU har prosjektansvar og koordinerer andre, er i tråd </t>
  </si>
  <si>
    <t>med departementets brev pr 31/8-08 presentert under avsnittet tilskuddsforvaltning.</t>
  </si>
  <si>
    <t>Samarbeidsorganet Helse Midt Norge består av helsefortak, St.Olavs Hospital og</t>
  </si>
  <si>
    <t>NTNU. NTNU ved DMF mottar alle midler for tildeling til forskningsprosjekter og viderefordeler</t>
  </si>
  <si>
    <t xml:space="preserve">tilskudd til St.Olav og andre som får tildeling. </t>
  </si>
  <si>
    <t>NTNU mottar midler fra SIU som viderefordeles til utenlandske institusjoner.</t>
  </si>
  <si>
    <t>Balanseført verdi kapital-regnskap</t>
  </si>
  <si>
    <t>Balanseført verdi virksomhets-regnskap</t>
  </si>
  <si>
    <t>Aksjer i gruppe 2</t>
  </si>
  <si>
    <t>Leiv Eiriksson Nyskaping AS</t>
  </si>
  <si>
    <t>Trondheim</t>
  </si>
  <si>
    <t>Interagon AS</t>
  </si>
  <si>
    <t>VIVA AS</t>
  </si>
  <si>
    <t>Bjugn</t>
  </si>
  <si>
    <t>Såkorninvest Midt-Norge AS</t>
  </si>
  <si>
    <t>NTNU Technology Transfer AS</t>
  </si>
  <si>
    <t>Vangslund AS</t>
  </si>
  <si>
    <t>Senter for økonomisk forskning AS</t>
  </si>
  <si>
    <t>NTNU Samfunnsforskning AS</t>
  </si>
  <si>
    <t>Oi! Trøndersk Mat og Drikke AS</t>
  </si>
  <si>
    <t>Aquaculture Engineering AS</t>
  </si>
  <si>
    <t>HUNT BioSciences AS</t>
  </si>
  <si>
    <t>Verdal</t>
  </si>
  <si>
    <t>Trådløse Trondheim AS</t>
  </si>
  <si>
    <t>Sum aksjer i gruppe 2</t>
  </si>
  <si>
    <t>Leieboerinnskudd - borettslagsleiligheter</t>
  </si>
  <si>
    <t>Posten leieboerinnskudd er åtte boretteslagsleiligheter kjøpt på 1970 tallet. Leilighetene brukes til utleie til gjesteforskere og andre vitenskapelige ansatte.</t>
  </si>
  <si>
    <t>Konstanterte tap kundefordringer</t>
  </si>
  <si>
    <t>Aldersfordeling kundefordringer:</t>
  </si>
  <si>
    <t>Antall dager</t>
  </si>
  <si>
    <t>Ikke forfalt</t>
  </si>
  <si>
    <t>1-30</t>
  </si>
  <si>
    <t>31-60</t>
  </si>
  <si>
    <t>61-90</t>
  </si>
  <si>
    <t>91-180</t>
  </si>
  <si>
    <t>181-360</t>
  </si>
  <si>
    <t>&gt; 360</t>
  </si>
  <si>
    <t>Påløpt, ikke fakturert/mottatt andre inntekter</t>
  </si>
  <si>
    <t>Note 15 Avregning bevilgningsfinansiert virksomhet (nettobudsjetterte virksomheter)</t>
  </si>
  <si>
    <t>Den andel av bevilgninger og midler som skal behandles tilsvarende som ikke er benyttet ved regnskapsavslutningen er å anse som en forpliktelse. Det skal spesifiseres hvilke formål bevilgningen forutsettes å dekke i påfølgende termin. Vesentlige poster skal spesifiseres på egen linje.</t>
  </si>
  <si>
    <t>Det er foretatt følgende interne avsetninger til de angitte prioriterte oppgaver/formål innenfor bevilgningsfinansiert virksomhet:</t>
  </si>
  <si>
    <t>Inntektsført bevilgning:</t>
  </si>
  <si>
    <t>Driftsrammer</t>
  </si>
  <si>
    <t>Nasjonale satsinger (Artsdatabanken, Renate, Matematikksenteret</t>
  </si>
  <si>
    <t>Tematiske satsninger</t>
  </si>
  <si>
    <t>Fuge</t>
  </si>
  <si>
    <t>Nanolaboratorium (stillinger og utstyr)</t>
  </si>
  <si>
    <t>SFF/SFI</t>
  </si>
  <si>
    <t>Strategiske stipendiat-/postdokstillinger</t>
  </si>
  <si>
    <t>Andre strategiske satsninger/prosjekter</t>
  </si>
  <si>
    <t>Vitenskapelig utstyr, infrastrukturtiltak og lignende.</t>
  </si>
  <si>
    <t>Utstyr til ny universitetsklinikk</t>
  </si>
  <si>
    <t>ESFRI</t>
  </si>
  <si>
    <t>Nytt universitetsbibliotek</t>
  </si>
  <si>
    <t xml:space="preserve">Mva historikk BOA </t>
  </si>
  <si>
    <t>Diverse FoU-relaterte aktiviteter</t>
  </si>
  <si>
    <t>Frittstående prosjekter</t>
  </si>
  <si>
    <t>Infrastruktur og institusjonelle tiltak</t>
  </si>
  <si>
    <t>Nettverkstiltak</t>
  </si>
  <si>
    <t>Programmer</t>
  </si>
  <si>
    <t>Sum avsatt andel av tilskudd til bevilgningsfinansiert virksomhet</t>
  </si>
  <si>
    <t>Ikke inntektsførte bidrag:</t>
  </si>
  <si>
    <t>Avsetning pr. 31.12.2010</t>
  </si>
  <si>
    <t>Sum ikke inntektsførte bidrag</t>
  </si>
  <si>
    <t>Primærproduksjon og viderefordeling av aluminium</t>
  </si>
  <si>
    <t>Sum ikke inntektsførte bevilgninger, bidrag og gaver mv</t>
  </si>
  <si>
    <t>Påløpt, ikke fakturerte inntekt aktive prosjekter</t>
  </si>
  <si>
    <t>Forskuddsfakturert inntekt aktive prosjekter</t>
  </si>
  <si>
    <t>Netto prosjektfordring/(-gjeld)</t>
  </si>
  <si>
    <t>Stiftelser/selskaper i NTNUs randsone</t>
  </si>
  <si>
    <t>Innskudd statens konsernkonto rentebærende fondskonto (gaveforsterkning)</t>
  </si>
  <si>
    <t>Øvrige bankkonti inkl eurokonto</t>
  </si>
  <si>
    <t>Nedgang  i forskudd fra oppdragsvirksomheten</t>
  </si>
  <si>
    <t>Nedgang andre gjeldsposter</t>
  </si>
  <si>
    <t>Fast likviditet i forhold til lønnsposter. (skatt,arb.giv, pensjon)</t>
  </si>
  <si>
    <t>Avsetning for forplikteser KD</t>
  </si>
  <si>
    <t>Avsetning for forpliktelser NFR</t>
  </si>
  <si>
    <t>Avsetning for forpliktelser Statlig</t>
  </si>
  <si>
    <t>Avsetning bidragsprosjekter</t>
  </si>
  <si>
    <t>Forskudd oppdragsprosjekter</t>
  </si>
  <si>
    <t>Netto Leverandørgjeld - kundefordringer</t>
  </si>
  <si>
    <t>Eurokonto</t>
  </si>
  <si>
    <t>Utenlandsstudier medisin</t>
  </si>
  <si>
    <t>Utstyr universitetsklinikken</t>
  </si>
  <si>
    <t>Påløpte variable lønnskostnader periodisert</t>
  </si>
  <si>
    <t>Påløpte kostnader og andre periodiseringer</t>
  </si>
  <si>
    <t>Ikke inntektsført bevilgning, Tiltakspakke</t>
  </si>
  <si>
    <t>Økning i aktivitet knyttet til kategorien Næringsliv skyldes  kostnadsfordelingen mellom Næringsliv og NFR forklart i note 15. Aktiviteten på næringsliv</t>
  </si>
  <si>
    <t>skulle vært ca 20 mill. høyere i 2010.</t>
  </si>
  <si>
    <t>Premiesats for 2011 har vært 11,15 prosent</t>
  </si>
  <si>
    <t>Premiesats for 2010 har vært 13 prosent</t>
  </si>
  <si>
    <t>Årets resultat i AS/selskapet 2010</t>
  </si>
  <si>
    <t>Balanseført egenkapital i AS/selskapet pr 31.12.2010</t>
  </si>
  <si>
    <t>Tilgang pr. 31.12.2011</t>
  </si>
  <si>
    <t>Avgang anskaffelseskost pr. 31.12.2011</t>
  </si>
  <si>
    <t>Anskaffelseskost 31.12.2011</t>
  </si>
  <si>
    <t>Nedskrivninger pr.31.12.2011</t>
  </si>
  <si>
    <t>Ordinære avskrivninger pr.31.12.2011</t>
  </si>
  <si>
    <t>Akkumuert avskrivning avgang pr. 31.12.2011</t>
  </si>
  <si>
    <t>Balanseført verdi 31.12.2011</t>
  </si>
  <si>
    <t>Tilgang pr.31.12.2011</t>
  </si>
  <si>
    <t>Nedskrivninger pr. 31.12.2011</t>
  </si>
  <si>
    <t>Ordinære avskrivninger pr. 31.12.2011</t>
  </si>
  <si>
    <t>Akkumulerte avskrivninger avgang pr.31.12.2011</t>
  </si>
  <si>
    <t xml:space="preserve">* Resterende forpliktelse vedrørende bokført verdi av avhendede anleggsmidler er inntektsført og vist i note 1 som "utsatt inntekt fra forpliktelse knyttet til investeringer, bokført verdi avhendede anleggsmidler" på grunn av at det er sannsynlighetsovervekt for at salgssummen tilfaller NTNU. </t>
  </si>
  <si>
    <t>Driftsbygninger:</t>
  </si>
  <si>
    <t>Ventilasjon</t>
  </si>
  <si>
    <t>Lineært over 25 år</t>
  </si>
  <si>
    <t>Varme/sanitær</t>
  </si>
  <si>
    <t>Lineært over 30 år</t>
  </si>
  <si>
    <t>El kraft</t>
  </si>
  <si>
    <t>Tele/automatisering</t>
  </si>
  <si>
    <t>Lineært over 10 år</t>
  </si>
  <si>
    <t>Andre installasjoner</t>
  </si>
  <si>
    <t>Bygningskropp</t>
  </si>
  <si>
    <t>Lineært over 60 år</t>
  </si>
  <si>
    <t>Øvrige bygninger*</t>
  </si>
  <si>
    <t>Ingen avskrivninger</t>
  </si>
  <si>
    <t>Maskiner, transportmidler:</t>
  </si>
  <si>
    <t>Skip og lignende</t>
  </si>
  <si>
    <t>Lineært over 10 eller 20 år</t>
  </si>
  <si>
    <t>Biler og transportmidler</t>
  </si>
  <si>
    <t>Lineært over 7 år</t>
  </si>
  <si>
    <t>Annet inventar og utstyr:</t>
  </si>
  <si>
    <t>Inventar</t>
  </si>
  <si>
    <t>Maskiner og verktøy</t>
  </si>
  <si>
    <t>Lineært over 5 eller 10 år</t>
  </si>
  <si>
    <t>Teknisk vitenskapelig utstyr</t>
  </si>
  <si>
    <t>Lineært over 4, 8 eller 12 år</t>
  </si>
  <si>
    <t>Datautstyr/ IKT/Tele</t>
  </si>
  <si>
    <t>Lineært over 3 eller 5 år</t>
  </si>
  <si>
    <t>Kontormaskiner</t>
  </si>
  <si>
    <t>Lineært over 3 år</t>
  </si>
  <si>
    <t>* Øvrige bygninger er borettslagsleieligheter som NTNU eier.</t>
  </si>
  <si>
    <t>Opptjent virksomhetskapital ved NTNU pr. 01.01.2011</t>
  </si>
  <si>
    <t>Bevegelse 2011:</t>
  </si>
  <si>
    <t>Ny avsetning 2011 (Overskudd avsluttede oppdragsprosjekter)</t>
  </si>
  <si>
    <t>Ny avsetning 2011</t>
  </si>
  <si>
    <t>Benyttet andel 2011</t>
  </si>
  <si>
    <t>Bokført verdi balanseførte aksjer og leieboerinnskudd jfr. Note 11</t>
  </si>
  <si>
    <t>ning 2011</t>
  </si>
  <si>
    <t>andel 2011</t>
  </si>
  <si>
    <t>Opptjent virksomhetskapital ved NTNU pr. 31.12.2011</t>
  </si>
  <si>
    <t>Bunden virksomhetskapital 31.12.2011</t>
  </si>
  <si>
    <t>Virksomhetskapital ved enhetene 31.12.2011</t>
  </si>
  <si>
    <t>Annen opptjent virksomhetskapital 31.12.2011</t>
  </si>
  <si>
    <t>Posten immaterielle eiendeler består av dataprogrammer og lisenser knyttet til programmene.</t>
  </si>
  <si>
    <t xml:space="preserve">Stiftelser og selskaper i NTNU's randsone </t>
  </si>
  <si>
    <t>Kreftforeningen</t>
  </si>
  <si>
    <t>Louis-Jantet</t>
  </si>
  <si>
    <t>K.G.Jebsens Professorat</t>
  </si>
  <si>
    <t>Avsetning pr. 31.12.2011</t>
  </si>
  <si>
    <t>NTNU har økt med 126 årsverk det siste året, til 5135 årsverk. Den største økningen er innenfor gruppen undervisning- og forskerstillinger, med 67 årsverk. Dernest en økning i saksbehandler- og utreder-gruppen på 34 årsverk, og økning i ingeniørgruppen med ved 20 årsverk, og en økning på 11 årsverk innen vit.ass stillingene. Størst nedgang har det vært i  rekrutteringsstillingene med 11 årsverk. Dernest en nedgang på 10 årsverk i renholds-stillingene. Utover dette har det vært  mindre endringer, med økning og reduksjon i de øvrige stillingsgruppene</t>
  </si>
  <si>
    <t>Gjennomsnittlig kapitalbinding i år 2011:</t>
  </si>
  <si>
    <t>Fastsatt rente for år 2011:</t>
  </si>
  <si>
    <t>Det er foretatt flytting under posten anlegg under utførelse til driftsbygninger. ESFRI 1 er aktivert med 161 mill, samt 40 mill på øvrige oppgraderingsprosjekter.</t>
  </si>
  <si>
    <t>Nedgang i avsetning for forpliktelser</t>
  </si>
  <si>
    <t>Eiendom har betalt 4,7 mill i leieavtaler i desember-11 som tilhører 2012</t>
  </si>
  <si>
    <t>Økning i Leverandørgjeld</t>
  </si>
  <si>
    <t>Nedgang i kundefordringer</t>
  </si>
  <si>
    <t>Økning i avsetning feripenger, skattetrekk og offentlige avgifter</t>
  </si>
  <si>
    <t>Økning andre fordringer</t>
  </si>
  <si>
    <t>Egenkapital (fri)</t>
  </si>
  <si>
    <t>Annen gjeld/fordring</t>
  </si>
  <si>
    <t>Kr 6,7 mill i sykerefusjoner for 2011 er ikke ført i resultatregnskapet, men er avsatt på balansekonto.</t>
  </si>
  <si>
    <t>Manglende føring av sykepengerefusjon - pilotprosjekt</t>
  </si>
  <si>
    <t>DEL I</t>
  </si>
  <si>
    <t>Tilskudd til diverse bidragsfinansiert aktivitet</t>
  </si>
  <si>
    <t>Innbetalinger fra næringsliv/private</t>
  </si>
  <si>
    <t>Sum tilskudd til diverse bidragsfinansiert aktivitet</t>
  </si>
  <si>
    <t>DEL II</t>
  </si>
  <si>
    <t>Innbetalinger fra EUs  rammeprogram for forskning m.v.</t>
  </si>
  <si>
    <t>Direkte innbetalinger fra EUs rammeprogram for forskning - FP7</t>
  </si>
  <si>
    <t>Direkte innbetalinger fra randsoneprogrammer til  FP7 (JTI)</t>
  </si>
  <si>
    <t>Direkte innbetalinger fra aktiviteter med hjemmel i art. 185</t>
  </si>
  <si>
    <t>Direkte innbetalinger fra andre randsoneprogrammer</t>
  </si>
  <si>
    <t>Sum direkte tilskudd fra EUs rammeprogram for forskning m.v.</t>
  </si>
  <si>
    <t>Direkte innbetaling fra EUs rammeprogram for forskning (linje 22)</t>
  </si>
  <si>
    <t>- utbetaling av tilskudd fra EU til andre</t>
  </si>
  <si>
    <t>N21.4B</t>
  </si>
  <si>
    <t>+ innbetalinger av tilskudd fra EU fra statlige etater</t>
  </si>
  <si>
    <t xml:space="preserve">+ innbetalinger av tilskudd fra EU fra andre </t>
  </si>
  <si>
    <t xml:space="preserve">Sum netto tilskudd fra EUs rammeprogram for forskning m.v. </t>
  </si>
  <si>
    <t>N21.4A</t>
  </si>
  <si>
    <t>DEL III (oppsummering)</t>
  </si>
  <si>
    <t>Tilskudd til diverse bidragsfinansiert aktivitet (linje 14)</t>
  </si>
  <si>
    <t>Tilskudd fra Eus rammeprogram for forskning m.v. (linje 22)</t>
  </si>
  <si>
    <t>Sum andre innbetalinger</t>
  </si>
  <si>
    <t xml:space="preserve">Merknad: Formålet med note 21 er å etablere beregningsgrunnlaget for  parametrene knyttet til de  tilskudd og overføringer fra EUs rammeprogram for forskning m.v. (linje N21.4A) som inngår i finansieringssystemet for universitets- og høyskolesektoren. </t>
  </si>
  <si>
    <t>Note 22 Spesifikasjon av innbetalinger fra andre statsetater (kontantstrømoppstillingen)</t>
  </si>
  <si>
    <t>Tilskudd og overføringer fra andre statsetater</t>
  </si>
  <si>
    <t>Direkte innbetalinger fra NFR</t>
  </si>
  <si>
    <t>+ innbetalinger fra NFR  via andre statlige etater</t>
  </si>
  <si>
    <t xml:space="preserve">+ innbetalinger fra NFR via andre </t>
  </si>
  <si>
    <t>Sum innbetalinger (brutto) fra NFR</t>
  </si>
  <si>
    <t>N22.1</t>
  </si>
  <si>
    <t xml:space="preserve">DEL II </t>
  </si>
  <si>
    <t>Innbetalinger (brutto) fra NFR (linje 10)</t>
  </si>
  <si>
    <t>- utbetalinger av tilskudd fra NFR til andre</t>
  </si>
  <si>
    <t>N22.2</t>
  </si>
  <si>
    <t>Sum innbetalinger (netto) fra NFR</t>
  </si>
  <si>
    <t>N22.3</t>
  </si>
  <si>
    <t>DEL III (Oppsummering)</t>
  </si>
  <si>
    <t>Innbetalinger direkte fra NFR (linje 7)</t>
  </si>
  <si>
    <t>Innbetalinger fra NFR via andre statlige etater (linje 8)</t>
  </si>
  <si>
    <t>Øvrige innbetalinger fra andre statlige etater</t>
  </si>
  <si>
    <t>Sum innbetalinger fra andre statlige etater</t>
  </si>
  <si>
    <t>Merknad: Formålet med note 22 er å etablere beregningsgrunnlaget for parametrene knyttet til tilskudd og overføringer fra Norges forskningsråd som inngår i finansieringssystemet for universitets- og høyskolesektoren. Linje N22.1 ovenfor skal tilsvare linje N1.23 i note 1. Tilsvarende skal linje N22.2 ovenfor tilsvare linje N1.29 i note 1.</t>
  </si>
  <si>
    <t>NTNU Discoverer</t>
  </si>
  <si>
    <t>NTNU Discovery</t>
  </si>
  <si>
    <t>Økningen i inntekt fra bidragsfinansiert aktivitet for kategorien Stiftelser og selskaper i NTNU's randsone gjelder hovedsak økt aktivitet knyttet til</t>
  </si>
  <si>
    <t xml:space="preserve"> prosjekter finansiert av Samarbeidsorganet Helse Midt Norge.</t>
  </si>
  <si>
    <t xml:space="preserve">Økning i inntekt fra oppdragsfinansiert aktivtet for kategoriene Stiftelser og selskaper i NTNU's randsone skyldes korrigering av to </t>
  </si>
  <si>
    <t>oppdragsprosjekt ved IVT.</t>
  </si>
  <si>
    <t>Virksomhet: NTNU</t>
  </si>
  <si>
    <t>Nedgangen i forskudd fra stiftelser/selskaper i NTNUs randsone har sammenheng med oppdragsprosjektene</t>
  </si>
  <si>
    <t xml:space="preserve">ved IVT nevnt i note 1. </t>
  </si>
  <si>
    <t xml:space="preserve">DEL III </t>
  </si>
  <si>
    <t xml:space="preserve">Det er ikke utarbeidet sammenligningstall for 2010 i denne noten, fordi denne noten er ny fom. årsoppgjøret 2011. </t>
  </si>
  <si>
    <t>Disse midlene inntektsføres ikke, og inngår dermed ikke i beregningsgrunnlaget for parametrene som inngår i</t>
  </si>
  <si>
    <t>finansieringssystemet.</t>
  </si>
  <si>
    <t>Økning i likviditet fra 31.12.10 på  73 mill. kan forklares i følgende poster:</t>
  </si>
  <si>
    <t>Likviditet pr 31.12.2010 på 1642 mill. består av følgende poster:</t>
  </si>
  <si>
    <t>Budsjett-tall 2011: Internt budsjett fra bevilgningsfinansiert virksomhet</t>
  </si>
  <si>
    <t xml:space="preserve">  + budsjett Bidrags- og oppdragsvirksomhet</t>
  </si>
  <si>
    <t>BOA: forutsatt inntekt = kostnad, fordelt 70% lønn og 30 % drift</t>
  </si>
  <si>
    <t>NTNU har valgt å omarbeide budsjettallene i hht slik aktivering</t>
  </si>
  <si>
    <t>av anleggsmidler blir ført i hht forpliktelsesmodellen</t>
  </si>
  <si>
    <t>Utover det som framgår av noten er det videreført gjennomstrømningsmidler fra EU til partnere via Eurokontoen.</t>
  </si>
  <si>
    <t xml:space="preserve">Inntektsføring skjer i 2012. Årsaken er manglende inntektsføring av sykerefusjoner i perioden </t>
  </si>
  <si>
    <t xml:space="preserve"> august - desember ved DMF og SVT, i tilknytning til pilotprosjekt for sykerefusjoner.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</si>
</sst>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"/>
    <numFmt numFmtId="166" formatCode="_ * #,##0_ ;_ * \-#,##0_ ;_ * &quot;-&quot;??_ ;_ @_ "/>
    <numFmt numFmtId="167" formatCode="0.0\ %"/>
    <numFmt numFmtId="168" formatCode="d/m/yyyy;@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b/>
      <i/>
      <sz val="11"/>
      <name val="Times New Roman"/>
      <family val="2"/>
    </font>
    <font>
      <i/>
      <sz val="11"/>
      <name val="Times New Roman"/>
      <family val="2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rgb="FF000000"/>
      <name val="Helvetica"/>
      <family val="2"/>
    </font>
    <font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3" fillId="0" borderId="0"/>
  </cellStyleXfs>
  <cellXfs count="566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/>
    <xf numFmtId="0" fontId="3" fillId="3" borderId="0" xfId="0" applyFont="1" applyFill="1"/>
    <xf numFmtId="0" fontId="5" fillId="3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0" xfId="0" applyFont="1" applyBorder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5" fillId="0" borderId="2" xfId="0" applyFont="1" applyBorder="1"/>
    <xf numFmtId="0" fontId="3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Alignment="1" applyProtection="1"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8" fontId="5" fillId="0" borderId="1" xfId="0" applyNumberFormat="1" applyFont="1" applyBorder="1" applyAlignment="1" applyProtection="1">
      <protection locked="0"/>
    </xf>
    <xf numFmtId="38" fontId="5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 applyProtection="1">
      <protection locked="0"/>
    </xf>
    <xf numFmtId="38" fontId="3" fillId="0" borderId="1" xfId="0" applyNumberFormat="1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protection locked="0"/>
    </xf>
    <xf numFmtId="38" fontId="5" fillId="0" borderId="0" xfId="0" applyNumberFormat="1" applyFont="1" applyBorder="1" applyAlignment="1" applyProtection="1">
      <protection locked="0"/>
    </xf>
    <xf numFmtId="0" fontId="9" fillId="0" borderId="0" xfId="0" applyFont="1" applyProtection="1"/>
    <xf numFmtId="3" fontId="9" fillId="0" borderId="0" xfId="0" applyNumberFormat="1" applyFont="1" applyProtection="1"/>
    <xf numFmtId="3" fontId="9" fillId="0" borderId="0" xfId="1" applyNumberFormat="1" applyFont="1" applyAlignment="1" applyProtection="1">
      <alignment horizontal="center"/>
    </xf>
    <xf numFmtId="3" fontId="9" fillId="0" borderId="0" xfId="1" applyNumberFormat="1" applyFont="1" applyAlignment="1" applyProtection="1">
      <alignment horizontal="center" wrapText="1"/>
    </xf>
    <xf numFmtId="0" fontId="10" fillId="0" borderId="0" xfId="0" applyFont="1" applyProtection="1"/>
    <xf numFmtId="9" fontId="9" fillId="0" borderId="0" xfId="0" applyNumberFormat="1" applyFont="1" applyAlignment="1" applyProtection="1">
      <alignment horizontal="center"/>
    </xf>
    <xf numFmtId="167" fontId="9" fillId="0" borderId="0" xfId="0" applyNumberFormat="1" applyFont="1" applyFill="1" applyAlignment="1" applyProtection="1">
      <alignment horizontal="center" wrapText="1"/>
    </xf>
    <xf numFmtId="9" fontId="9" fillId="0" borderId="0" xfId="0" applyNumberFormat="1" applyFont="1" applyAlignment="1" applyProtection="1">
      <alignment horizontal="center"/>
      <protection locked="0"/>
    </xf>
    <xf numFmtId="9" fontId="9" fillId="4" borderId="0" xfId="0" applyNumberFormat="1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0" fontId="9" fillId="4" borderId="0" xfId="0" applyFont="1" applyFill="1" applyProtection="1"/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/>
    <xf numFmtId="0" fontId="3" fillId="3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/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4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7" fillId="0" borderId="0" xfId="0" applyFont="1"/>
    <xf numFmtId="38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center"/>
    </xf>
    <xf numFmtId="38" fontId="5" fillId="0" borderId="2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0" fontId="16" fillId="0" borderId="0" xfId="0" applyFont="1"/>
    <xf numFmtId="0" fontId="20" fillId="0" borderId="0" xfId="0" applyFont="1"/>
    <xf numFmtId="0" fontId="13" fillId="0" borderId="0" xfId="0" applyFont="1"/>
    <xf numFmtId="0" fontId="21" fillId="0" borderId="0" xfId="0" applyFont="1"/>
    <xf numFmtId="0" fontId="13" fillId="0" borderId="0" xfId="0" applyFont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0" fillId="0" borderId="2" xfId="0" applyBorder="1"/>
    <xf numFmtId="0" fontId="4" fillId="0" borderId="0" xfId="0" applyFont="1" applyBorder="1" applyAlignment="1">
      <alignment horizontal="left" indent="2"/>
    </xf>
    <xf numFmtId="0" fontId="0" fillId="0" borderId="0" xfId="0" applyBorder="1"/>
    <xf numFmtId="0" fontId="13" fillId="0" borderId="2" xfId="0" applyFont="1" applyBorder="1" applyAlignment="1">
      <alignment horizontal="left" indent="2"/>
    </xf>
    <xf numFmtId="0" fontId="22" fillId="0" borderId="0" xfId="0" applyFont="1" applyAlignment="1">
      <alignment horizontal="left" indent="2"/>
    </xf>
    <xf numFmtId="0" fontId="18" fillId="0" borderId="2" xfId="0" applyFont="1" applyBorder="1"/>
    <xf numFmtId="0" fontId="12" fillId="0" borderId="0" xfId="0" applyFont="1"/>
    <xf numFmtId="0" fontId="16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4" fontId="16" fillId="0" borderId="3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23" fillId="0" borderId="0" xfId="0" applyFont="1"/>
    <xf numFmtId="3" fontId="12" fillId="0" borderId="3" xfId="0" applyNumberFormat="1" applyFont="1" applyBorder="1" applyAlignment="1">
      <alignment horizontal="right" vertical="top" wrapText="1"/>
    </xf>
    <xf numFmtId="3" fontId="14" fillId="0" borderId="3" xfId="0" applyNumberFormat="1" applyFont="1" applyBorder="1" applyAlignment="1">
      <alignment horizontal="right" vertical="top" wrapText="1"/>
    </xf>
    <xf numFmtId="3" fontId="0" fillId="0" borderId="3" xfId="0" applyNumberFormat="1" applyBorder="1" applyAlignment="1">
      <alignment horizontal="right" wrapText="1"/>
    </xf>
    <xf numFmtId="3" fontId="16" fillId="0" borderId="3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16" fillId="0" borderId="2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 applyProtection="1">
      <alignment horizontal="right" wrapText="1"/>
      <protection locked="0"/>
    </xf>
    <xf numFmtId="3" fontId="9" fillId="0" borderId="0" xfId="1" applyNumberFormat="1" applyFont="1" applyAlignment="1" applyProtection="1">
      <alignment horizontal="right" wrapText="1"/>
    </xf>
    <xf numFmtId="3" fontId="9" fillId="0" borderId="0" xfId="1" applyNumberFormat="1" applyFont="1" applyAlignment="1" applyProtection="1">
      <alignment horizontal="right" wrapText="1"/>
      <protection locked="0"/>
    </xf>
    <xf numFmtId="3" fontId="9" fillId="0" borderId="1" xfId="1" applyNumberFormat="1" applyFont="1" applyBorder="1" applyAlignment="1" applyProtection="1">
      <alignment horizontal="right" wrapText="1"/>
      <protection locked="0"/>
    </xf>
    <xf numFmtId="3" fontId="9" fillId="0" borderId="0" xfId="1" applyNumberFormat="1" applyFont="1" applyBorder="1" applyAlignment="1" applyProtection="1">
      <alignment horizontal="right" wrapText="1"/>
    </xf>
    <xf numFmtId="3" fontId="9" fillId="0" borderId="0" xfId="1" applyNumberFormat="1" applyFont="1" applyBorder="1" applyAlignment="1" applyProtection="1">
      <alignment horizontal="right" wrapText="1"/>
      <protection locked="0"/>
    </xf>
    <xf numFmtId="3" fontId="10" fillId="0" borderId="2" xfId="1" applyNumberFormat="1" applyFont="1" applyBorder="1" applyAlignment="1" applyProtection="1">
      <alignment horizontal="right" wrapText="1"/>
    </xf>
    <xf numFmtId="3" fontId="9" fillId="0" borderId="0" xfId="1" applyNumberFormat="1" applyFont="1" applyFill="1" applyBorder="1" applyAlignment="1" applyProtection="1">
      <alignment horizontal="right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1" applyNumberFormat="1" applyFont="1" applyBorder="1" applyAlignment="1" applyProtection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0" xfId="1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horizontal="right" wrapText="1"/>
    </xf>
    <xf numFmtId="3" fontId="3" fillId="0" borderId="2" xfId="1" applyNumberFormat="1" applyFont="1" applyBorder="1" applyAlignment="1">
      <alignment horizontal="right" wrapText="1"/>
    </xf>
    <xf numFmtId="3" fontId="5" fillId="0" borderId="2" xfId="1" applyNumberFormat="1" applyFont="1" applyBorder="1" applyAlignment="1">
      <alignment horizontal="right" wrapText="1"/>
    </xf>
    <xf numFmtId="3" fontId="3" fillId="0" borderId="0" xfId="1" applyNumberFormat="1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166" fontId="5" fillId="0" borderId="0" xfId="1" applyNumberFormat="1" applyFont="1" applyAlignment="1" applyProtection="1">
      <protection locked="0"/>
    </xf>
    <xf numFmtId="3" fontId="5" fillId="0" borderId="0" xfId="1" applyNumberFormat="1" applyFont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66" fontId="3" fillId="0" borderId="2" xfId="1" applyNumberFormat="1" applyFont="1" applyBorder="1" applyAlignment="1" applyProtection="1">
      <protection locked="0"/>
    </xf>
    <xf numFmtId="3" fontId="3" fillId="0" borderId="2" xfId="1" applyNumberFormat="1" applyFont="1" applyBorder="1" applyAlignment="1" applyProtection="1"/>
    <xf numFmtId="0" fontId="3" fillId="0" borderId="0" xfId="0" applyFont="1" applyFill="1" applyBorder="1" applyAlignment="1" applyProtection="1">
      <protection locked="0"/>
    </xf>
    <xf numFmtId="166" fontId="3" fillId="0" borderId="0" xfId="1" applyNumberFormat="1" applyFont="1" applyBorder="1" applyAlignment="1" applyProtection="1">
      <protection locked="0"/>
    </xf>
    <xf numFmtId="3" fontId="3" fillId="0" borderId="0" xfId="1" applyNumberFormat="1" applyFont="1" applyBorder="1" applyAlignment="1" applyProtection="1"/>
    <xf numFmtId="0" fontId="3" fillId="0" borderId="0" xfId="0" applyFont="1" applyAlignment="1" applyProtection="1">
      <alignment horizontal="right"/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166" fontId="5" fillId="0" borderId="0" xfId="1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166" fontId="3" fillId="0" borderId="2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</xf>
    <xf numFmtId="0" fontId="24" fillId="0" borderId="0" xfId="0" applyFont="1"/>
    <xf numFmtId="3" fontId="0" fillId="0" borderId="7" xfId="0" applyNumberFormat="1" applyBorder="1" applyAlignment="1">
      <alignment horizontal="right" wrapText="1"/>
    </xf>
    <xf numFmtId="3" fontId="16" fillId="0" borderId="7" xfId="0" applyNumberFormat="1" applyFont="1" applyBorder="1" applyAlignment="1">
      <alignment horizontal="right" wrapText="1"/>
    </xf>
    <xf numFmtId="0" fontId="25" fillId="0" borderId="2" xfId="0" applyFont="1" applyBorder="1"/>
    <xf numFmtId="3" fontId="3" fillId="3" borderId="0" xfId="0" applyNumberFormat="1" applyFont="1" applyFill="1" applyBorder="1" applyAlignme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 horizontal="left" wrapText="1"/>
      <protection locked="0"/>
    </xf>
    <xf numFmtId="3" fontId="5" fillId="0" borderId="0" xfId="1" applyNumberFormat="1" applyFont="1" applyAlignment="1" applyProtection="1">
      <alignment horizontal="right" wrapText="1"/>
      <protection locked="0"/>
    </xf>
    <xf numFmtId="3" fontId="5" fillId="0" borderId="2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3" fontId="5" fillId="0" borderId="0" xfId="0" applyNumberFormat="1" applyFont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protection locked="0"/>
    </xf>
    <xf numFmtId="3" fontId="5" fillId="0" borderId="0" xfId="0" applyNumberFormat="1" applyFont="1" applyBorder="1" applyAlignment="1" applyProtection="1">
      <alignment horizontal="right" wrapText="1"/>
      <protection locked="0"/>
    </xf>
    <xf numFmtId="38" fontId="7" fillId="0" borderId="1" xfId="0" applyNumberFormat="1" applyFont="1" applyBorder="1" applyAlignment="1" applyProtection="1">
      <protection locked="0"/>
    </xf>
    <xf numFmtId="3" fontId="3" fillId="0" borderId="2" xfId="0" applyNumberFormat="1" applyFont="1" applyBorder="1" applyAlignment="1" applyProtection="1">
      <alignment horizontal="right" wrapText="1"/>
    </xf>
    <xf numFmtId="3" fontId="5" fillId="0" borderId="2" xfId="0" applyNumberFormat="1" applyFont="1" applyBorder="1" applyAlignment="1" applyProtection="1">
      <alignment horizontal="right" wrapText="1"/>
    </xf>
    <xf numFmtId="38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 wrapText="1"/>
    </xf>
    <xf numFmtId="3" fontId="5" fillId="0" borderId="0" xfId="0" applyNumberFormat="1" applyFont="1" applyBorder="1" applyAlignment="1" applyProtection="1">
      <alignment horizontal="right" wrapText="1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7" fillId="0" borderId="2" xfId="0" applyNumberFormat="1" applyFont="1" applyBorder="1" applyAlignment="1" applyProtection="1">
      <protection locked="0"/>
    </xf>
    <xf numFmtId="38" fontId="5" fillId="0" borderId="2" xfId="0" applyNumberFormat="1" applyFont="1" applyBorder="1" applyAlignment="1" applyProtection="1">
      <protection locked="0"/>
    </xf>
    <xf numFmtId="38" fontId="5" fillId="0" borderId="2" xfId="0" applyNumberFormat="1" applyFont="1" applyBorder="1" applyAlignment="1" applyProtection="1">
      <alignment horizontal="center"/>
      <protection locked="0"/>
    </xf>
    <xf numFmtId="0" fontId="26" fillId="0" borderId="0" xfId="0" applyFont="1" applyFill="1"/>
    <xf numFmtId="38" fontId="7" fillId="0" borderId="0" xfId="0" applyNumberFormat="1" applyFont="1" applyFill="1" applyAlignment="1" applyProtection="1">
      <protection locked="0"/>
    </xf>
    <xf numFmtId="38" fontId="5" fillId="0" borderId="0" xfId="0" applyNumberFormat="1" applyFont="1" applyFill="1" applyAlignment="1" applyProtection="1">
      <protection locked="0"/>
    </xf>
    <xf numFmtId="38" fontId="5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Alignment="1">
      <alignment horizontal="left" indent="2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0" fontId="27" fillId="0" borderId="0" xfId="0" applyFont="1"/>
    <xf numFmtId="0" fontId="17" fillId="0" borderId="0" xfId="0" applyFont="1" applyAlignment="1">
      <alignment horizontal="left" indent="1"/>
    </xf>
    <xf numFmtId="0" fontId="3" fillId="0" borderId="1" xfId="0" applyFont="1" applyBorder="1"/>
    <xf numFmtId="0" fontId="0" fillId="3" borderId="0" xfId="0" applyFill="1"/>
    <xf numFmtId="10" fontId="0" fillId="0" borderId="0" xfId="0" applyNumberForma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Border="1" applyAlignment="1">
      <alignment horizontal="left"/>
    </xf>
    <xf numFmtId="0" fontId="28" fillId="0" borderId="0" xfId="0" applyFont="1"/>
    <xf numFmtId="0" fontId="8" fillId="0" borderId="0" xfId="0" applyFont="1" applyBorder="1"/>
    <xf numFmtId="3" fontId="8" fillId="0" borderId="0" xfId="0" applyNumberFormat="1" applyFont="1" applyBorder="1" applyAlignment="1">
      <alignment horizontal="right" wrapText="1"/>
    </xf>
    <xf numFmtId="0" fontId="29" fillId="0" borderId="0" xfId="0" applyFont="1"/>
    <xf numFmtId="0" fontId="7" fillId="0" borderId="2" xfId="0" applyFont="1" applyBorder="1"/>
    <xf numFmtId="0" fontId="5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wrapText="1"/>
    </xf>
    <xf numFmtId="0" fontId="13" fillId="0" borderId="0" xfId="0" applyFont="1" applyBorder="1"/>
    <xf numFmtId="0" fontId="30" fillId="0" borderId="0" xfId="0" applyFont="1"/>
    <xf numFmtId="49" fontId="5" fillId="0" borderId="0" xfId="0" applyNumberFormat="1" applyFont="1" applyAlignment="1">
      <alignment horizontal="left" indent="2"/>
    </xf>
    <xf numFmtId="0" fontId="5" fillId="0" borderId="0" xfId="0" applyFont="1" applyProtection="1"/>
    <xf numFmtId="167" fontId="5" fillId="0" borderId="0" xfId="0" applyNumberFormat="1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Protection="1"/>
    <xf numFmtId="0" fontId="5" fillId="0" borderId="0" xfId="0" applyNumberFormat="1" applyFont="1" applyFill="1" applyAlignment="1" applyProtection="1">
      <alignment horizontal="right" wrapText="1"/>
    </xf>
    <xf numFmtId="49" fontId="5" fillId="0" borderId="0" xfId="0" applyNumberFormat="1" applyFont="1" applyProtection="1"/>
    <xf numFmtId="49" fontId="5" fillId="0" borderId="0" xfId="0" applyNumberFormat="1" applyFont="1"/>
    <xf numFmtId="49" fontId="5" fillId="0" borderId="0" xfId="0" applyNumberFormat="1" applyFont="1" applyFill="1" applyAlignment="1" applyProtection="1">
      <alignment horizontal="center" wrapText="1"/>
    </xf>
    <xf numFmtId="0" fontId="5" fillId="0" borderId="10" xfId="0" applyFont="1" applyBorder="1"/>
    <xf numFmtId="0" fontId="7" fillId="0" borderId="0" xfId="0" applyFo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Protection="1"/>
    <xf numFmtId="49" fontId="5" fillId="0" borderId="0" xfId="0" applyNumberFormat="1" applyFont="1" applyBorder="1"/>
    <xf numFmtId="49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right" wrapText="1"/>
    </xf>
    <xf numFmtId="49" fontId="5" fillId="0" borderId="2" xfId="0" applyNumberFormat="1" applyFont="1" applyBorder="1" applyProtection="1"/>
    <xf numFmtId="49" fontId="5" fillId="0" borderId="2" xfId="0" applyNumberFormat="1" applyFont="1" applyBorder="1"/>
    <xf numFmtId="49" fontId="5" fillId="0" borderId="2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right" wrapText="1"/>
    </xf>
    <xf numFmtId="0" fontId="12" fillId="2" borderId="0" xfId="0" applyFont="1" applyFill="1" applyProtection="1">
      <protection locked="0"/>
    </xf>
    <xf numFmtId="0" fontId="30" fillId="0" borderId="0" xfId="0" applyFont="1" applyAlignment="1" applyProtection="1">
      <alignment horizontal="right"/>
      <protection locked="0"/>
    </xf>
    <xf numFmtId="0" fontId="3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 applyProtection="1">
      <alignment vertical="top" wrapText="1"/>
      <protection locked="0"/>
    </xf>
    <xf numFmtId="3" fontId="12" fillId="0" borderId="11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14" fontId="12" fillId="0" borderId="8" xfId="0" applyNumberFormat="1" applyFont="1" applyBorder="1" applyAlignment="1" applyProtection="1">
      <alignment horizontal="center" vertical="top" wrapText="1"/>
      <protection locked="0"/>
    </xf>
    <xf numFmtId="14" fontId="12" fillId="5" borderId="8" xfId="0" applyNumberFormat="1" applyFont="1" applyFill="1" applyBorder="1" applyAlignment="1" applyProtection="1">
      <alignment horizontal="center" vertical="top" wrapText="1"/>
    </xf>
    <xf numFmtId="14" fontId="12" fillId="5" borderId="11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vertical="top" wrapText="1"/>
      <protection locked="0"/>
    </xf>
    <xf numFmtId="3" fontId="12" fillId="5" borderId="12" xfId="0" applyNumberFormat="1" applyFont="1" applyFill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left" vertical="top" wrapText="1" indent="1"/>
      <protection locked="0"/>
    </xf>
    <xf numFmtId="3" fontId="14" fillId="5" borderId="3" xfId="0" applyNumberFormat="1" applyFont="1" applyFill="1" applyBorder="1" applyAlignment="1" applyProtection="1">
      <alignment horizontal="right" vertical="top" wrapText="1"/>
    </xf>
    <xf numFmtId="0" fontId="30" fillId="0" borderId="0" xfId="0" applyFont="1" applyAlignment="1" applyProtection="1">
      <alignment horizontal="left" indent="1"/>
      <protection locked="0"/>
    </xf>
    <xf numFmtId="0" fontId="15" fillId="0" borderId="3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3" fontId="12" fillId="5" borderId="3" xfId="0" applyNumberFormat="1" applyFont="1" applyFill="1" applyBorder="1" applyAlignment="1" applyProtection="1">
      <alignment horizontal="right" vertical="top" wrapText="1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 indent="1"/>
      <protection locked="0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left" vertical="top" wrapText="1" indent="1"/>
      <protection locked="0"/>
    </xf>
    <xf numFmtId="3" fontId="15" fillId="5" borderId="3" xfId="0" applyNumberFormat="1" applyFont="1" applyFill="1" applyBorder="1" applyAlignment="1" applyProtection="1">
      <alignment horizontal="right" vertical="top" wrapText="1"/>
    </xf>
    <xf numFmtId="0" fontId="30" fillId="0" borderId="3" xfId="0" applyFont="1" applyBorder="1" applyAlignment="1">
      <alignment horizontal="left" indent="1"/>
    </xf>
    <xf numFmtId="0" fontId="0" fillId="0" borderId="3" xfId="0" applyBorder="1" applyAlignment="1">
      <alignment horizontal="right"/>
    </xf>
    <xf numFmtId="0" fontId="31" fillId="0" borderId="3" xfId="0" applyFont="1" applyBorder="1"/>
    <xf numFmtId="14" fontId="12" fillId="0" borderId="9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vertical="top" wrapText="1"/>
    </xf>
    <xf numFmtId="14" fontId="16" fillId="0" borderId="0" xfId="0" applyNumberFormat="1" applyFont="1"/>
    <xf numFmtId="3" fontId="5" fillId="0" borderId="2" xfId="0" applyNumberFormat="1" applyFont="1" applyFill="1" applyBorder="1" applyAlignment="1">
      <alignment horizontal="right" wrapText="1"/>
    </xf>
    <xf numFmtId="0" fontId="12" fillId="0" borderId="15" xfId="0" applyFont="1" applyBorder="1" applyAlignment="1" applyProtection="1">
      <alignment vertical="top" wrapText="1"/>
      <protection locked="0"/>
    </xf>
    <xf numFmtId="3" fontId="12" fillId="5" borderId="15" xfId="0" applyNumberFormat="1" applyFont="1" applyFill="1" applyBorder="1" applyAlignment="1" applyProtection="1">
      <alignment horizontal="right" vertical="top" wrapText="1"/>
    </xf>
    <xf numFmtId="0" fontId="32" fillId="0" borderId="0" xfId="0" applyFont="1"/>
    <xf numFmtId="3" fontId="17" fillId="0" borderId="2" xfId="0" applyNumberFormat="1" applyFont="1" applyBorder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3" fontId="17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3" fillId="3" borderId="0" xfId="0" applyNumberFormat="1" applyFont="1" applyFill="1" applyAlignment="1">
      <alignment horizontal="right" wrapText="1"/>
    </xf>
    <xf numFmtId="3" fontId="5" fillId="3" borderId="0" xfId="0" applyNumberFormat="1" applyFont="1" applyFill="1" applyAlignment="1">
      <alignment horizontal="right" wrapText="1"/>
    </xf>
    <xf numFmtId="3" fontId="5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0" xfId="0" applyNumberFormat="1"/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8" fontId="3" fillId="0" borderId="0" xfId="0" applyNumberFormat="1" applyFont="1" applyAlignment="1">
      <alignment horizontal="right"/>
    </xf>
    <xf numFmtId="0" fontId="19" fillId="0" borderId="2" xfId="0" applyFont="1" applyBorder="1"/>
    <xf numFmtId="3" fontId="19" fillId="0" borderId="2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16" fillId="0" borderId="9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right" indent="1"/>
    </xf>
    <xf numFmtId="49" fontId="17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right" inden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6" borderId="0" xfId="0" applyFont="1" applyFill="1" applyAlignment="1">
      <alignment horizontal="right"/>
    </xf>
    <xf numFmtId="0" fontId="17" fillId="0" borderId="1" xfId="0" applyFont="1" applyBorder="1" applyAlignment="1">
      <alignment horizontal="right"/>
    </xf>
    <xf numFmtId="0" fontId="17" fillId="6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6" borderId="2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left" indent="2"/>
    </xf>
    <xf numFmtId="0" fontId="17" fillId="0" borderId="0" xfId="0" applyFont="1" applyFill="1" applyBorder="1" applyAlignment="1">
      <alignment horizontal="right"/>
    </xf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0" fillId="0" borderId="0" xfId="0" applyNumberFormat="1"/>
    <xf numFmtId="3" fontId="5" fillId="0" borderId="0" xfId="0" applyNumberFormat="1" applyFont="1" applyFill="1"/>
    <xf numFmtId="3" fontId="14" fillId="5" borderId="12" xfId="0" applyNumberFormat="1" applyFont="1" applyFill="1" applyBorder="1" applyAlignment="1" applyProtection="1">
      <alignment horizontal="right" vertical="top" wrapText="1"/>
    </xf>
    <xf numFmtId="0" fontId="12" fillId="0" borderId="3" xfId="0" applyFont="1" applyBorder="1"/>
    <xf numFmtId="0" fontId="12" fillId="0" borderId="0" xfId="0" applyFont="1" applyProtection="1">
      <protection locked="0"/>
    </xf>
    <xf numFmtId="0" fontId="12" fillId="0" borderId="16" xfId="0" applyFont="1" applyBorder="1" applyAlignment="1" applyProtection="1">
      <alignment vertical="top" wrapText="1"/>
      <protection locked="0"/>
    </xf>
    <xf numFmtId="3" fontId="12" fillId="5" borderId="16" xfId="0" applyNumberFormat="1" applyFont="1" applyFill="1" applyBorder="1" applyAlignment="1" applyProtection="1">
      <alignment horizontal="right" vertical="top" wrapText="1"/>
    </xf>
    <xf numFmtId="0" fontId="14" fillId="0" borderId="3" xfId="0" applyFont="1" applyBorder="1" applyAlignment="1">
      <alignment horizontal="right"/>
    </xf>
    <xf numFmtId="3" fontId="5" fillId="0" borderId="0" xfId="0" applyNumberFormat="1" applyFont="1" applyBorder="1" applyAlignment="1"/>
    <xf numFmtId="3" fontId="16" fillId="0" borderId="0" xfId="0" applyNumberFormat="1" applyFont="1"/>
    <xf numFmtId="3" fontId="0" fillId="0" borderId="0" xfId="0" applyNumberFormat="1" applyAlignment="1">
      <alignment horizontal="right"/>
    </xf>
    <xf numFmtId="3" fontId="14" fillId="0" borderId="3" xfId="0" applyNumberFormat="1" applyFont="1" applyFill="1" applyBorder="1" applyAlignment="1">
      <alignment horizontal="right" vertical="top" wrapText="1"/>
    </xf>
    <xf numFmtId="3" fontId="0" fillId="0" borderId="3" xfId="0" applyNumberFormat="1" applyBorder="1" applyAlignment="1">
      <alignment horizontal="right"/>
    </xf>
    <xf numFmtId="3" fontId="17" fillId="0" borderId="3" xfId="0" applyNumberFormat="1" applyFont="1" applyFill="1" applyBorder="1" applyAlignment="1">
      <alignment horizontal="right" wrapText="1"/>
    </xf>
    <xf numFmtId="0" fontId="5" fillId="0" borderId="0" xfId="0" applyFont="1" applyAlignment="1"/>
    <xf numFmtId="0" fontId="3" fillId="3" borderId="0" xfId="0" applyFont="1" applyFill="1"/>
    <xf numFmtId="0" fontId="0" fillId="0" borderId="0" xfId="0"/>
    <xf numFmtId="0" fontId="5" fillId="0" borderId="0" xfId="0" applyFont="1"/>
    <xf numFmtId="3" fontId="5" fillId="0" borderId="2" xfId="0" applyNumberFormat="1" applyFont="1" applyBorder="1"/>
    <xf numFmtId="0" fontId="26" fillId="0" borderId="0" xfId="0" applyFont="1"/>
    <xf numFmtId="3" fontId="5" fillId="0" borderId="0" xfId="0" applyNumberFormat="1" applyFont="1" applyBorder="1"/>
    <xf numFmtId="3" fontId="17" fillId="0" borderId="0" xfId="0" applyNumberFormat="1" applyFont="1"/>
    <xf numFmtId="4" fontId="0" fillId="0" borderId="0" xfId="0" applyNumberFormat="1"/>
    <xf numFmtId="3" fontId="5" fillId="0" borderId="1" xfId="0" applyNumberFormat="1" applyFont="1" applyBorder="1"/>
    <xf numFmtId="37" fontId="5" fillId="0" borderId="0" xfId="0" applyNumberFormat="1" applyFont="1" applyAlignment="1">
      <alignment horizontal="center"/>
    </xf>
    <xf numFmtId="37" fontId="3" fillId="0" borderId="0" xfId="0" applyNumberFormat="1" applyFont="1"/>
    <xf numFmtId="37" fontId="5" fillId="0" borderId="0" xfId="0" applyNumberFormat="1" applyFont="1"/>
    <xf numFmtId="37" fontId="6" fillId="0" borderId="0" xfId="0" applyNumberFormat="1" applyFont="1"/>
    <xf numFmtId="3" fontId="6" fillId="0" borderId="0" xfId="0" applyNumberFormat="1" applyFont="1"/>
    <xf numFmtId="37" fontId="7" fillId="0" borderId="0" xfId="0" applyNumberFormat="1" applyFont="1"/>
    <xf numFmtId="37" fontId="3" fillId="0" borderId="2" xfId="0" applyNumberFormat="1" applyFont="1" applyBorder="1"/>
    <xf numFmtId="0" fontId="3" fillId="0" borderId="0" xfId="0" applyFont="1" applyBorder="1" applyAlignment="1" applyProtection="1">
      <alignment horizontal="center" wrapText="1"/>
      <protection locked="0"/>
    </xf>
    <xf numFmtId="14" fontId="3" fillId="0" borderId="0" xfId="0" applyNumberFormat="1" applyFont="1" applyBorder="1" applyAlignment="1" applyProtection="1">
      <alignment horizontal="right" wrapText="1"/>
      <protection locked="0"/>
    </xf>
    <xf numFmtId="10" fontId="5" fillId="0" borderId="0" xfId="0" applyNumberFormat="1" applyFont="1" applyBorder="1" applyAlignment="1" applyProtection="1">
      <alignment horizontal="right" wrapText="1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 wrapText="1"/>
      <protection locked="0"/>
    </xf>
    <xf numFmtId="3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14" fontId="7" fillId="0" borderId="0" xfId="0" applyNumberFormat="1" applyFont="1" applyBorder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left" wrapText="1"/>
      <protection locked="0"/>
    </xf>
    <xf numFmtId="17" fontId="5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/>
    <xf numFmtId="3" fontId="5" fillId="0" borderId="0" xfId="0" quotePrefix="1" applyNumberFormat="1" applyFont="1" applyBorder="1" applyAlignment="1"/>
    <xf numFmtId="3" fontId="5" fillId="0" borderId="0" xfId="0" applyNumberFormat="1" applyFont="1" applyAlignment="1"/>
    <xf numFmtId="3" fontId="5" fillId="0" borderId="0" xfId="0" applyNumberFormat="1" applyFont="1" applyFill="1" applyBorder="1" applyAlignment="1"/>
    <xf numFmtId="0" fontId="5" fillId="0" borderId="0" xfId="0" applyFont="1" applyAlignment="1">
      <alignment horizontal="right"/>
    </xf>
    <xf numFmtId="3" fontId="36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5" fillId="0" borderId="1" xfId="0" applyFont="1" applyBorder="1" applyProtection="1">
      <protection locked="0"/>
    </xf>
    <xf numFmtId="3" fontId="3" fillId="0" borderId="0" xfId="0" applyNumberFormat="1" applyFont="1" applyFill="1" applyBorder="1" applyAlignment="1">
      <alignment horizontal="right" wrapText="1"/>
    </xf>
    <xf numFmtId="0" fontId="3" fillId="0" borderId="6" xfId="0" applyFont="1" applyFill="1" applyBorder="1"/>
    <xf numFmtId="0" fontId="5" fillId="0" borderId="6" xfId="0" applyFont="1" applyBorder="1"/>
    <xf numFmtId="0" fontId="6" fillId="0" borderId="0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0" fontId="0" fillId="0" borderId="5" xfId="0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0" fontId="0" fillId="0" borderId="2" xfId="0" applyBorder="1" applyProtection="1">
      <protection locked="0"/>
    </xf>
    <xf numFmtId="0" fontId="16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5" fillId="0" borderId="0" xfId="0" applyNumberFormat="1" applyFont="1"/>
    <xf numFmtId="0" fontId="37" fillId="0" borderId="0" xfId="0" applyFont="1"/>
    <xf numFmtId="0" fontId="38" fillId="0" borderId="0" xfId="0" applyFont="1"/>
    <xf numFmtId="0" fontId="5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/>
    <xf numFmtId="3" fontId="3" fillId="0" borderId="5" xfId="0" applyNumberFormat="1" applyFont="1" applyBorder="1" applyAlignment="1"/>
    <xf numFmtId="0" fontId="5" fillId="0" borderId="0" xfId="0" applyFont="1"/>
    <xf numFmtId="0" fontId="3" fillId="3" borderId="0" xfId="0" applyFont="1" applyFill="1"/>
    <xf numFmtId="0" fontId="0" fillId="0" borderId="0" xfId="0"/>
    <xf numFmtId="0" fontId="0" fillId="0" borderId="0" xfId="0" applyFont="1"/>
    <xf numFmtId="0" fontId="39" fillId="0" borderId="0" xfId="0" applyFont="1"/>
    <xf numFmtId="49" fontId="3" fillId="0" borderId="0" xfId="0" applyNumberFormat="1" applyFont="1"/>
    <xf numFmtId="3" fontId="5" fillId="3" borderId="0" xfId="0" applyNumberFormat="1" applyFont="1" applyFill="1"/>
    <xf numFmtId="0" fontId="0" fillId="0" borderId="0" xfId="0" applyFill="1"/>
    <xf numFmtId="0" fontId="5" fillId="0" borderId="0" xfId="0" applyNumberFormat="1" applyFont="1" applyFill="1"/>
    <xf numFmtId="0" fontId="0" fillId="0" borderId="0" xfId="0" applyNumberFormat="1" applyFont="1"/>
    <xf numFmtId="14" fontId="5" fillId="0" borderId="0" xfId="0" applyNumberFormat="1" applyFo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Border="1" applyAlignment="1"/>
    <xf numFmtId="3" fontId="0" fillId="0" borderId="0" xfId="0" applyNumberFormat="1" applyFont="1" applyBorder="1"/>
    <xf numFmtId="3" fontId="3" fillId="0" borderId="0" xfId="0" applyNumberFormat="1" applyFont="1" applyAlignment="1"/>
    <xf numFmtId="0" fontId="40" fillId="0" borderId="0" xfId="0" applyFont="1" applyBorder="1"/>
    <xf numFmtId="0" fontId="41" fillId="0" borderId="0" xfId="0" applyFont="1" applyBorder="1"/>
    <xf numFmtId="0" fontId="23" fillId="0" borderId="0" xfId="0" applyFont="1" applyBorder="1"/>
    <xf numFmtId="3" fontId="41" fillId="0" borderId="0" xfId="0" applyNumberFormat="1" applyFont="1" applyBorder="1" applyAlignment="1"/>
    <xf numFmtId="3" fontId="0" fillId="0" borderId="0" xfId="0" applyNumberFormat="1" applyFont="1" applyBorder="1" applyAlignment="1"/>
    <xf numFmtId="3" fontId="1" fillId="0" borderId="0" xfId="0" applyNumberFormat="1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NumberFormat="1"/>
    <xf numFmtId="0" fontId="5" fillId="0" borderId="0" xfId="0" applyNumberFormat="1" applyFont="1" applyAlignment="1">
      <alignment horizontal="center"/>
    </xf>
    <xf numFmtId="3" fontId="0" fillId="0" borderId="0" xfId="0" applyNumberFormat="1" applyFont="1"/>
    <xf numFmtId="0" fontId="37" fillId="0" borderId="0" xfId="0" applyNumberFormat="1" applyFont="1"/>
    <xf numFmtId="37" fontId="37" fillId="0" borderId="0" xfId="0" applyNumberFormat="1" applyFont="1"/>
    <xf numFmtId="3" fontId="37" fillId="0" borderId="0" xfId="0" applyNumberFormat="1" applyFont="1"/>
    <xf numFmtId="3" fontId="42" fillId="0" borderId="0" xfId="0" applyNumberFormat="1" applyFont="1"/>
    <xf numFmtId="0" fontId="1" fillId="3" borderId="0" xfId="0" applyFont="1" applyFill="1"/>
    <xf numFmtId="0" fontId="7" fillId="0" borderId="0" xfId="2" applyFont="1"/>
    <xf numFmtId="3" fontId="44" fillId="0" borderId="0" xfId="3" applyNumberFormat="1" applyFont="1"/>
    <xf numFmtId="3" fontId="45" fillId="0" borderId="0" xfId="3" applyNumberFormat="1" applyFont="1"/>
    <xf numFmtId="0" fontId="6" fillId="0" borderId="0" xfId="2" applyFont="1"/>
    <xf numFmtId="49" fontId="5" fillId="0" borderId="0" xfId="2" applyNumberFormat="1" applyFont="1" applyAlignment="1">
      <alignment horizontal="left" indent="1"/>
    </xf>
    <xf numFmtId="0" fontId="1" fillId="0" borderId="0" xfId="0" applyFont="1" applyProtection="1">
      <protection locked="0"/>
    </xf>
    <xf numFmtId="49" fontId="46" fillId="0" borderId="0" xfId="2" applyNumberFormat="1" applyFont="1" applyAlignment="1">
      <alignment horizontal="left" indent="1"/>
    </xf>
    <xf numFmtId="49" fontId="6" fillId="0" borderId="0" xfId="2" applyNumberFormat="1" applyFont="1" applyAlignment="1">
      <alignment horizontal="left"/>
    </xf>
    <xf numFmtId="0" fontId="5" fillId="0" borderId="0" xfId="2" applyFont="1" applyAlignment="1">
      <alignment horizontal="left" indent="1"/>
    </xf>
    <xf numFmtId="3" fontId="0" fillId="7" borderId="0" xfId="0" applyNumberFormat="1" applyFill="1"/>
    <xf numFmtId="0" fontId="6" fillId="0" borderId="0" xfId="2" applyFont="1" applyAlignment="1">
      <alignment horizontal="left"/>
    </xf>
    <xf numFmtId="0" fontId="1" fillId="0" borderId="5" xfId="0" applyFont="1" applyBorder="1"/>
    <xf numFmtId="0" fontId="7" fillId="0" borderId="0" xfId="2" applyFont="1" applyAlignment="1">
      <alignment horizontal="left"/>
    </xf>
    <xf numFmtId="0" fontId="1" fillId="0" borderId="5" xfId="0" applyFont="1" applyBorder="1" applyProtection="1">
      <protection locked="0"/>
    </xf>
    <xf numFmtId="0" fontId="1" fillId="0" borderId="1" xfId="0" applyFont="1" applyBorder="1"/>
    <xf numFmtId="0" fontId="1" fillId="0" borderId="10" xfId="0" applyFont="1" applyBorder="1"/>
    <xf numFmtId="3" fontId="5" fillId="0" borderId="0" xfId="0" applyNumberFormat="1" applyFont="1" applyFill="1" applyBorder="1" applyAlignment="1">
      <alignment horizontal="right" wrapText="1"/>
    </xf>
    <xf numFmtId="0" fontId="1" fillId="0" borderId="6" xfId="0" applyFont="1" applyBorder="1"/>
    <xf numFmtId="0" fontId="1" fillId="0" borderId="0" xfId="0" applyFont="1" applyBorder="1" applyProtection="1">
      <protection locked="0"/>
    </xf>
    <xf numFmtId="3" fontId="0" fillId="0" borderId="0" xfId="0" applyNumberFormat="1" applyBorder="1"/>
    <xf numFmtId="0" fontId="5" fillId="0" borderId="0" xfId="0" applyFont="1" applyBorder="1" applyAlignment="1" applyProtection="1">
      <protection locked="0"/>
    </xf>
    <xf numFmtId="0" fontId="47" fillId="0" borderId="0" xfId="0" applyFont="1"/>
    <xf numFmtId="0" fontId="47" fillId="0" borderId="1" xfId="0" applyFont="1" applyBorder="1"/>
    <xf numFmtId="0" fontId="5" fillId="0" borderId="1" xfId="0" applyFont="1" applyBorder="1" applyAlignment="1">
      <alignment vertical="top" wrapText="1"/>
    </xf>
    <xf numFmtId="3" fontId="0" fillId="0" borderId="1" xfId="0" applyNumberFormat="1" applyBorder="1"/>
    <xf numFmtId="0" fontId="1" fillId="0" borderId="2" xfId="0" applyFont="1" applyBorder="1" applyProtection="1">
      <protection locked="0"/>
    </xf>
    <xf numFmtId="3" fontId="0" fillId="0" borderId="0" xfId="0" applyNumberFormat="1" applyProtection="1">
      <protection locked="0"/>
    </xf>
    <xf numFmtId="3" fontId="16" fillId="0" borderId="0" xfId="0" applyNumberFormat="1" applyFont="1" applyProtection="1">
      <protection locked="0"/>
    </xf>
    <xf numFmtId="0" fontId="48" fillId="0" borderId="0" xfId="0" applyFont="1" applyAlignment="1">
      <alignment vertical="center"/>
    </xf>
    <xf numFmtId="3" fontId="30" fillId="5" borderId="3" xfId="0" applyNumberFormat="1" applyFont="1" applyFill="1" applyBorder="1" applyProtection="1"/>
    <xf numFmtId="3" fontId="14" fillId="5" borderId="3" xfId="0" applyNumberFormat="1" applyFont="1" applyFill="1" applyBorder="1" applyAlignment="1">
      <alignment horizontal="right"/>
    </xf>
    <xf numFmtId="3" fontId="12" fillId="5" borderId="3" xfId="0" applyNumberFormat="1" applyFont="1" applyFill="1" applyBorder="1" applyAlignment="1">
      <alignment horizontal="right"/>
    </xf>
    <xf numFmtId="3" fontId="16" fillId="5" borderId="3" xfId="0" applyNumberFormat="1" applyFont="1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0" fontId="0" fillId="0" borderId="0" xfId="0"/>
    <xf numFmtId="0" fontId="5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0" fillId="0" borderId="0" xfId="0"/>
    <xf numFmtId="0" fontId="49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0" fillId="0" borderId="0" xfId="0"/>
    <xf numFmtId="0" fontId="13" fillId="0" borderId="0" xfId="0" applyFont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right"/>
      <protection locked="0"/>
    </xf>
    <xf numFmtId="0" fontId="16" fillId="0" borderId="2" xfId="0" applyFont="1" applyBorder="1" applyProtection="1"/>
    <xf numFmtId="0" fontId="16" fillId="0" borderId="0" xfId="0" applyFont="1" applyBorder="1" applyProtection="1"/>
    <xf numFmtId="0" fontId="0" fillId="0" borderId="0" xfId="0" applyBorder="1" applyProtection="1"/>
    <xf numFmtId="0" fontId="1" fillId="0" borderId="0" xfId="0" applyFont="1" applyFill="1" applyAlignment="1" applyProtection="1">
      <alignment horizontal="right"/>
      <protection locked="0"/>
    </xf>
    <xf numFmtId="3" fontId="16" fillId="0" borderId="2" xfId="0" applyNumberFormat="1" applyFont="1" applyBorder="1" applyProtection="1"/>
    <xf numFmtId="3" fontId="1" fillId="0" borderId="2" xfId="0" applyNumberFormat="1" applyFont="1" applyBorder="1" applyProtection="1"/>
    <xf numFmtId="3" fontId="0" fillId="0" borderId="2" xfId="0" applyNumberFormat="1" applyBorder="1" applyProtection="1"/>
    <xf numFmtId="3" fontId="16" fillId="0" borderId="0" xfId="0" applyNumberFormat="1" applyFont="1" applyBorder="1" applyProtection="1"/>
    <xf numFmtId="3" fontId="0" fillId="0" borderId="0" xfId="0" applyNumberFormat="1" applyBorder="1" applyProtection="1"/>
    <xf numFmtId="3" fontId="1" fillId="0" borderId="0" xfId="0" applyNumberFormat="1" applyFont="1" applyBorder="1" applyProtection="1"/>
    <xf numFmtId="3" fontId="16" fillId="0" borderId="0" xfId="0" applyNumberFormat="1" applyFont="1" applyProtection="1"/>
    <xf numFmtId="3" fontId="0" fillId="0" borderId="0" xfId="0" applyNumberFormat="1" applyProtection="1"/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0" xfId="0" applyAlignment="1"/>
    <xf numFmtId="0" fontId="5" fillId="0" borderId="0" xfId="0" applyFont="1"/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3" fontId="14" fillId="5" borderId="3" xfId="0" applyNumberFormat="1" applyFont="1" applyFill="1" applyBorder="1" applyProtection="1"/>
    <xf numFmtId="3" fontId="14" fillId="5" borderId="14" xfId="0" applyNumberFormat="1" applyFont="1" applyFill="1" applyBorder="1" applyProtection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3" fontId="16" fillId="0" borderId="0" xfId="0" applyNumberFormat="1" applyFont="1" applyFill="1"/>
    <xf numFmtId="0" fontId="0" fillId="0" borderId="15" xfId="0" applyBorder="1"/>
    <xf numFmtId="0" fontId="0" fillId="0" borderId="12" xfId="0" applyBorder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right" vertical="center"/>
    </xf>
    <xf numFmtId="14" fontId="16" fillId="0" borderId="12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33" fillId="0" borderId="2" xfId="0" applyFont="1" applyBorder="1"/>
    <xf numFmtId="0" fontId="3" fillId="3" borderId="0" xfId="0" applyFont="1" applyFill="1"/>
    <xf numFmtId="38" fontId="3" fillId="0" borderId="0" xfId="0" applyNumberFormat="1" applyFont="1" applyBorder="1"/>
    <xf numFmtId="0" fontId="0" fillId="0" borderId="0" xfId="0"/>
    <xf numFmtId="0" fontId="3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49" fontId="5" fillId="0" borderId="1" xfId="0" applyNumberFormat="1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9" fontId="5" fillId="0" borderId="0" xfId="0" applyNumberFormat="1" applyFont="1" applyBorder="1" applyAlignment="1" applyProtection="1">
      <alignment horizontal="left" indent="1"/>
      <protection locked="0"/>
    </xf>
    <xf numFmtId="0" fontId="1" fillId="0" borderId="2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49" fontId="6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indent="1"/>
    </xf>
    <xf numFmtId="0" fontId="6" fillId="0" borderId="2" xfId="0" applyFont="1" applyFill="1" applyBorder="1"/>
    <xf numFmtId="2" fontId="1" fillId="0" borderId="20" xfId="0" applyNumberFormat="1" applyFont="1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22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8" xfId="0" applyNumberFormat="1" applyBorder="1" applyAlignment="1">
      <alignment vertical="center" wrapText="1"/>
    </xf>
  </cellXfs>
  <cellStyles count="4">
    <cellStyle name="Komma" xfId="1" builtinId="3"/>
    <cellStyle name="Normal" xfId="0" builtinId="0"/>
    <cellStyle name="Normal_Note 15 NTNU" xfId="3"/>
    <cellStyle name="Tusenskille_Note 15 RT_2tertial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241" name="Text 1"/>
        <xdr:cNvSpPr txBox="1">
          <a:spLocks noChangeArrowheads="1"/>
        </xdr:cNvSpPr>
      </xdr:nvSpPr>
      <xdr:spPr bwMode="auto">
        <a:xfrm>
          <a:off x="123825" y="2286000"/>
          <a:ext cx="30289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87</xdr:row>
      <xdr:rowOff>76200</xdr:rowOff>
    </xdr:from>
    <xdr:to>
      <xdr:col>10</xdr:col>
      <xdr:colOff>733425</xdr:colOff>
      <xdr:row>111</xdr:row>
      <xdr:rowOff>47625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050" y="17087850"/>
          <a:ext cx="8677275" cy="3857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Tabellen over viser NTNUs samlede avsetninger knyttet til de inntektsførte bevilgninger fra Kunnskapsdepartementet og Norges forskningsråd. I tillegg viser oversikten den andelen av bidragsfinansiert virksomhet som ikke er inntektsført pr.31.12.2011.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Kommentar til årets avsetning: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Kunnskapsdepartementet</a:t>
          </a:r>
        </a:p>
        <a:p>
          <a:pPr rtl="0"/>
          <a:r>
            <a:rPr lang="nb-NO" sz="1100" b="0" i="0" baseline="0">
              <a:effectLst/>
              <a:latin typeface="+mn-lt"/>
              <a:ea typeface="+mn-ea"/>
              <a:cs typeface="+mn-cs"/>
            </a:rPr>
            <a:t>Avsetninger knyttet til bevilgningen fra KD bygges ned med  121,2 mill i løpet av 2011. </a:t>
          </a:r>
          <a:endParaRPr lang="nb-NO" sz="1000">
            <a:effectLst/>
          </a:endParaRPr>
        </a:p>
        <a:p>
          <a:pPr algn="l" rtl="0">
            <a:defRPr sz="1000"/>
          </a:pPr>
          <a:endParaRPr lang="nb-NO" sz="1000" b="0" i="0" u="none" strike="noStrike" baseline="0" smtClean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nb-NO" sz="1000" b="0" i="0" u="none" strike="noStrike" baseline="0" smtClean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nb-NO" sz="1000" b="0" i="0" u="none" strike="noStrike" baseline="0" smtClean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Norges forskningsråd - Bidrag Næringsliv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Hvis vi hensyntar kostnadsfordeling nevnt i note 1, er avsetningen knyttet til NFR og Bidrag fra Næringsliv på linje med avsetningen pr. 31.12. 2010.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nskap\&#197;rsoppgj&#248;r%202011\Kopi%20av%20Standard_aarsoppgjorspakke_UH_20120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regnskap"/>
      <sheetName val="Balanse - eiendeler"/>
      <sheetName val="Balanse - Gjeld og kapital"/>
      <sheetName val="Kontantstrøm-direkte"/>
      <sheetName val="Statsregnskap - netto"/>
      <sheetName val="Note1"/>
      <sheetName val="Note2"/>
      <sheetName val="Note3"/>
      <sheetName val="Note4"/>
      <sheetName val="Note5"/>
      <sheetName val="Note6"/>
      <sheetName val="Note7"/>
      <sheetName val="Note8"/>
      <sheetName val="Note9"/>
      <sheetName val="Note10"/>
      <sheetName val="Note11"/>
      <sheetName val="Note12"/>
      <sheetName val="Note 13"/>
      <sheetName val="Note14"/>
      <sheetName val="Note15 "/>
      <sheetName val="Note16"/>
      <sheetName val="Note17"/>
      <sheetName val="Note18"/>
      <sheetName val="Note 21"/>
      <sheetName val="Note 22"/>
      <sheetName val="Resultat - Budsjettoppfølging"/>
      <sheetName val="Krysstabell"/>
    </sheetNames>
    <sheetDataSet>
      <sheetData sheetId="0">
        <row r="5">
          <cell r="C5">
            <v>40908</v>
          </cell>
          <cell r="E5">
            <v>40543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H58"/>
  <sheetViews>
    <sheetView topLeftCell="A58" zoomScaleNormal="100" workbookViewId="0">
      <selection activeCell="G12" sqref="G12"/>
    </sheetView>
  </sheetViews>
  <sheetFormatPr baseColWidth="10" defaultRowHeight="15" customHeight="1" x14ac:dyDescent="0.25"/>
  <cols>
    <col min="1" max="1" width="66.109375" customWidth="1"/>
    <col min="2" max="2" width="10.6640625" style="59" customWidth="1"/>
    <col min="3" max="4" width="15.6640625" style="60" customWidth="1"/>
  </cols>
  <sheetData>
    <row r="1" spans="1:4" ht="15" customHeight="1" x14ac:dyDescent="0.3">
      <c r="A1" s="58" t="s">
        <v>323</v>
      </c>
    </row>
    <row r="3" spans="1:4" ht="15" customHeight="1" x14ac:dyDescent="0.3">
      <c r="A3" s="61" t="s">
        <v>814</v>
      </c>
      <c r="D3" s="60" t="s">
        <v>332</v>
      </c>
    </row>
    <row r="5" spans="1:4" ht="15" customHeight="1" x14ac:dyDescent="0.25">
      <c r="A5" s="272"/>
      <c r="B5" s="273" t="s">
        <v>36</v>
      </c>
      <c r="C5" s="271">
        <v>40908</v>
      </c>
      <c r="D5" s="271">
        <v>40543</v>
      </c>
    </row>
    <row r="6" spans="1:4" ht="15" customHeight="1" x14ac:dyDescent="0.25">
      <c r="A6" s="62" t="s">
        <v>37</v>
      </c>
      <c r="B6" s="63"/>
      <c r="C6" s="103"/>
      <c r="D6" s="103"/>
    </row>
    <row r="7" spans="1:4" s="66" customFormat="1" ht="15" customHeight="1" x14ac:dyDescent="0.25">
      <c r="A7" s="64" t="s">
        <v>191</v>
      </c>
      <c r="B7" s="65">
        <v>1</v>
      </c>
      <c r="C7" s="104">
        <v>3672578</v>
      </c>
      <c r="D7" s="104">
        <v>3665331</v>
      </c>
    </row>
    <row r="8" spans="1:4" s="66" customFormat="1" ht="15" hidden="1" customHeight="1" x14ac:dyDescent="0.25">
      <c r="A8" s="64" t="s">
        <v>282</v>
      </c>
      <c r="B8" s="65">
        <v>1</v>
      </c>
      <c r="C8" s="104"/>
      <c r="D8" s="104"/>
    </row>
    <row r="9" spans="1:4" s="66" customFormat="1" ht="15" customHeight="1" x14ac:dyDescent="0.25">
      <c r="A9" s="64" t="s">
        <v>338</v>
      </c>
      <c r="B9" s="65">
        <v>1</v>
      </c>
      <c r="C9" s="104">
        <v>1272798</v>
      </c>
      <c r="D9" s="330">
        <v>1186095</v>
      </c>
    </row>
    <row r="10" spans="1:4" s="66" customFormat="1" ht="15" customHeight="1" x14ac:dyDescent="0.25">
      <c r="A10" s="64" t="s">
        <v>38</v>
      </c>
      <c r="B10" s="65">
        <v>1</v>
      </c>
      <c r="C10" s="104"/>
      <c r="D10" s="104">
        <v>0</v>
      </c>
    </row>
    <row r="11" spans="1:4" s="66" customFormat="1" ht="15" customHeight="1" x14ac:dyDescent="0.25">
      <c r="A11" s="64" t="s">
        <v>6</v>
      </c>
      <c r="B11" s="65">
        <v>1</v>
      </c>
      <c r="C11" s="104">
        <v>294550</v>
      </c>
      <c r="D11" s="104">
        <f>246361</f>
        <v>246361</v>
      </c>
    </row>
    <row r="12" spans="1:4" s="66" customFormat="1" ht="15" customHeight="1" x14ac:dyDescent="0.25">
      <c r="A12" s="64" t="s">
        <v>39</v>
      </c>
      <c r="B12" s="65">
        <v>1</v>
      </c>
      <c r="C12" s="104">
        <v>742</v>
      </c>
      <c r="D12" s="104">
        <f>1-1</f>
        <v>0</v>
      </c>
    </row>
    <row r="13" spans="1:4" ht="15" customHeight="1" x14ac:dyDescent="0.25">
      <c r="A13" s="67" t="s">
        <v>7</v>
      </c>
      <c r="B13" s="65"/>
      <c r="C13" s="104">
        <f>SUBTOTAL(9,C7:C12)</f>
        <v>5240668</v>
      </c>
      <c r="D13" s="104">
        <f>SUBTOTAL(9,D7:D12)</f>
        <v>5097787</v>
      </c>
    </row>
    <row r="14" spans="1:4" ht="15" customHeight="1" x14ac:dyDescent="0.25">
      <c r="A14" s="68"/>
      <c r="B14" s="65"/>
      <c r="C14" s="104"/>
      <c r="D14" s="104"/>
    </row>
    <row r="15" spans="1:4" ht="15" customHeight="1" x14ac:dyDescent="0.25">
      <c r="A15" s="62" t="s">
        <v>40</v>
      </c>
      <c r="B15" s="63"/>
      <c r="C15" s="103"/>
      <c r="D15" s="103"/>
    </row>
    <row r="16" spans="1:4" ht="15" customHeight="1" x14ac:dyDescent="0.25">
      <c r="A16" s="64" t="s">
        <v>284</v>
      </c>
      <c r="B16" s="65">
        <v>2</v>
      </c>
      <c r="C16" s="104">
        <v>3251937</v>
      </c>
      <c r="D16" s="104">
        <v>3120492</v>
      </c>
    </row>
    <row r="17" spans="1:4" ht="15" customHeight="1" x14ac:dyDescent="0.25">
      <c r="A17" s="64" t="s">
        <v>41</v>
      </c>
      <c r="B17" s="65"/>
      <c r="C17" s="104">
        <v>613</v>
      </c>
      <c r="D17" s="104">
        <v>996</v>
      </c>
    </row>
    <row r="18" spans="1:4" ht="15" customHeight="1" x14ac:dyDescent="0.25">
      <c r="A18" s="64" t="s">
        <v>42</v>
      </c>
      <c r="B18" s="65">
        <v>3</v>
      </c>
      <c r="C18" s="104">
        <v>1461687</v>
      </c>
      <c r="D18" s="104">
        <v>1368813</v>
      </c>
    </row>
    <row r="19" spans="1:4" s="78" customFormat="1" ht="15" customHeight="1" x14ac:dyDescent="0.25">
      <c r="A19" s="64" t="s">
        <v>283</v>
      </c>
      <c r="B19" s="65">
        <v>4.5</v>
      </c>
      <c r="C19" s="104"/>
      <c r="D19" s="104"/>
    </row>
    <row r="20" spans="1:4" ht="15" customHeight="1" x14ac:dyDescent="0.25">
      <c r="A20" s="64" t="s">
        <v>43</v>
      </c>
      <c r="B20" s="65">
        <v>4.5</v>
      </c>
      <c r="C20" s="104">
        <v>602636</v>
      </c>
      <c r="D20" s="104">
        <v>600593</v>
      </c>
    </row>
    <row r="21" spans="1:4" ht="15" customHeight="1" x14ac:dyDescent="0.25">
      <c r="A21" s="64" t="s">
        <v>44</v>
      </c>
      <c r="B21" s="65">
        <v>4.5</v>
      </c>
      <c r="C21" s="104"/>
      <c r="D21" s="104"/>
    </row>
    <row r="22" spans="1:4" ht="15" customHeight="1" x14ac:dyDescent="0.25">
      <c r="A22" s="67" t="s">
        <v>45</v>
      </c>
      <c r="B22" s="69"/>
      <c r="C22" s="104">
        <f>SUBTOTAL(9,C16:C21)</f>
        <v>5316873</v>
      </c>
      <c r="D22" s="104">
        <f>SUBTOTAL(9,D16:D21)</f>
        <v>5090894</v>
      </c>
    </row>
    <row r="23" spans="1:4" ht="15" customHeight="1" x14ac:dyDescent="0.25">
      <c r="A23" s="68"/>
      <c r="B23" s="65"/>
      <c r="C23" s="104"/>
      <c r="D23" s="104"/>
    </row>
    <row r="24" spans="1:4" ht="15" customHeight="1" x14ac:dyDescent="0.25">
      <c r="A24" s="62" t="s">
        <v>46</v>
      </c>
      <c r="B24" s="63"/>
      <c r="C24" s="103">
        <f>C13-C22</f>
        <v>-76205</v>
      </c>
      <c r="D24" s="104">
        <f>D13-D22</f>
        <v>6893</v>
      </c>
    </row>
    <row r="25" spans="1:4" ht="15" customHeight="1" x14ac:dyDescent="0.25">
      <c r="A25" s="68"/>
      <c r="B25" s="65"/>
      <c r="C25" s="104"/>
      <c r="D25" s="104"/>
    </row>
    <row r="26" spans="1:4" ht="15" customHeight="1" x14ac:dyDescent="0.25">
      <c r="A26" s="62" t="s">
        <v>47</v>
      </c>
      <c r="B26" s="63"/>
      <c r="C26" s="103"/>
      <c r="D26" s="103"/>
    </row>
    <row r="27" spans="1:4" ht="15" customHeight="1" x14ac:dyDescent="0.25">
      <c r="A27" s="64" t="s">
        <v>48</v>
      </c>
      <c r="B27" s="65">
        <v>6</v>
      </c>
      <c r="C27" s="104">
        <v>2171</v>
      </c>
      <c r="D27" s="104">
        <f>2926</f>
        <v>2926</v>
      </c>
    </row>
    <row r="28" spans="1:4" ht="15" customHeight="1" x14ac:dyDescent="0.25">
      <c r="A28" s="64" t="s">
        <v>49</v>
      </c>
      <c r="B28" s="65">
        <v>6</v>
      </c>
      <c r="C28" s="104">
        <v>1848</v>
      </c>
      <c r="D28" s="104">
        <f>3193</f>
        <v>3193</v>
      </c>
    </row>
    <row r="29" spans="1:4" ht="15" customHeight="1" x14ac:dyDescent="0.25">
      <c r="A29" s="67" t="s">
        <v>50</v>
      </c>
      <c r="B29" s="69"/>
      <c r="C29" s="104">
        <f>C27-C28</f>
        <v>323</v>
      </c>
      <c r="D29" s="104">
        <f>D27-D28</f>
        <v>-267</v>
      </c>
    </row>
    <row r="30" spans="1:4" ht="15" customHeight="1" x14ac:dyDescent="0.25">
      <c r="A30" s="68"/>
      <c r="B30" s="65"/>
      <c r="D30" s="104"/>
    </row>
    <row r="31" spans="1:4" ht="15" customHeight="1" x14ac:dyDescent="0.25">
      <c r="A31" s="62" t="s">
        <v>66</v>
      </c>
      <c r="B31" s="63"/>
      <c r="C31" s="103"/>
      <c r="D31" s="103"/>
    </row>
    <row r="32" spans="1:4" ht="15" customHeight="1" x14ac:dyDescent="0.25">
      <c r="A32" s="64" t="s">
        <v>51</v>
      </c>
      <c r="B32" s="65"/>
      <c r="C32" s="104"/>
      <c r="D32" s="104"/>
    </row>
    <row r="33" spans="1:8" ht="15" customHeight="1" x14ac:dyDescent="0.25">
      <c r="A33" s="67" t="s">
        <v>52</v>
      </c>
      <c r="B33" s="69"/>
      <c r="C33" s="104">
        <f>SUBTOTAL(9,C32)</f>
        <v>0</v>
      </c>
      <c r="D33" s="104">
        <f>SUBTOTAL(9,D32)</f>
        <v>0</v>
      </c>
    </row>
    <row r="34" spans="1:8" ht="15" customHeight="1" x14ac:dyDescent="0.25">
      <c r="A34" s="68"/>
      <c r="B34" s="65"/>
      <c r="C34" s="104"/>
      <c r="D34" s="104"/>
    </row>
    <row r="35" spans="1:8" ht="15" customHeight="1" x14ac:dyDescent="0.25">
      <c r="A35" s="62" t="s">
        <v>53</v>
      </c>
      <c r="B35" s="63"/>
      <c r="C35" s="103">
        <f>C24+C29+C33</f>
        <v>-75882</v>
      </c>
      <c r="D35" s="103">
        <f>D24+D29+D33</f>
        <v>6626</v>
      </c>
    </row>
    <row r="36" spans="1:8" ht="15" customHeight="1" x14ac:dyDescent="0.25">
      <c r="A36" s="68"/>
      <c r="B36" s="65"/>
      <c r="C36" s="104"/>
      <c r="D36" s="104"/>
    </row>
    <row r="37" spans="1:8" ht="15" customHeight="1" x14ac:dyDescent="0.25">
      <c r="A37" s="62" t="s">
        <v>54</v>
      </c>
      <c r="B37" s="63"/>
      <c r="C37" s="103"/>
      <c r="D37" s="103"/>
      <c r="G37" s="196"/>
      <c r="H37" s="197"/>
    </row>
    <row r="38" spans="1:8" s="70" customFormat="1" ht="15" customHeight="1" x14ac:dyDescent="0.25">
      <c r="A38" s="64" t="s">
        <v>192</v>
      </c>
      <c r="B38" s="65">
        <v>7</v>
      </c>
      <c r="C38" s="104"/>
      <c r="D38" s="104"/>
    </row>
    <row r="39" spans="1:8" s="70" customFormat="1" ht="15" customHeight="1" x14ac:dyDescent="0.25">
      <c r="A39" s="64" t="s">
        <v>366</v>
      </c>
      <c r="B39" s="65">
        <v>15</v>
      </c>
      <c r="C39" s="104">
        <v>88674</v>
      </c>
      <c r="D39" s="104">
        <f>4506</f>
        <v>4506</v>
      </c>
    </row>
    <row r="40" spans="1:8" ht="15" customHeight="1" x14ac:dyDescent="0.25">
      <c r="A40" s="67" t="s">
        <v>55</v>
      </c>
      <c r="B40" s="65"/>
      <c r="C40" s="104">
        <f>SUBTOTAL(9,C38:C39)</f>
        <v>88674</v>
      </c>
      <c r="D40" s="104">
        <f>SUBTOTAL(9,D38:D39)</f>
        <v>4506</v>
      </c>
    </row>
    <row r="41" spans="1:8" ht="15" customHeight="1" x14ac:dyDescent="0.25">
      <c r="A41" s="67"/>
      <c r="B41" s="65"/>
      <c r="C41" s="104"/>
      <c r="D41" s="104"/>
    </row>
    <row r="42" spans="1:8" ht="15" customHeight="1" x14ac:dyDescent="0.25">
      <c r="A42" s="62" t="s">
        <v>65</v>
      </c>
      <c r="B42" s="65"/>
      <c r="C42" s="103">
        <f>C35+C40</f>
        <v>12792</v>
      </c>
      <c r="D42" s="103">
        <f>D35+D40</f>
        <v>11132</v>
      </c>
    </row>
    <row r="43" spans="1:8" ht="15" customHeight="1" x14ac:dyDescent="0.25">
      <c r="A43" s="62"/>
      <c r="B43" s="65"/>
      <c r="C43" s="103"/>
      <c r="D43" s="103"/>
    </row>
    <row r="44" spans="1:8" ht="15" customHeight="1" x14ac:dyDescent="0.25">
      <c r="A44" s="67" t="s">
        <v>199</v>
      </c>
      <c r="B44" s="65">
        <v>8</v>
      </c>
      <c r="C44" s="104">
        <v>12792</v>
      </c>
      <c r="D44" s="104">
        <v>11132</v>
      </c>
    </row>
    <row r="45" spans="1:8" ht="15" customHeight="1" x14ac:dyDescent="0.25">
      <c r="A45" s="268" t="s">
        <v>330</v>
      </c>
      <c r="B45" s="73"/>
      <c r="C45" s="269">
        <v>12792</v>
      </c>
      <c r="D45" s="331">
        <v>11132</v>
      </c>
    </row>
    <row r="46" spans="1:8" ht="15" customHeight="1" x14ac:dyDescent="0.3">
      <c r="A46" s="270" t="s">
        <v>331</v>
      </c>
      <c r="B46" s="73"/>
      <c r="C46" s="326">
        <f>SUBTOTAL(9,C45:C45)</f>
        <v>12792</v>
      </c>
      <c r="D46" s="326">
        <f>SUBTOTAL(9,D45:D45)</f>
        <v>11132</v>
      </c>
    </row>
    <row r="47" spans="1:8" ht="15" customHeight="1" x14ac:dyDescent="0.25">
      <c r="A47" s="67"/>
      <c r="B47" s="65"/>
      <c r="C47" s="104"/>
      <c r="D47" s="104"/>
    </row>
    <row r="48" spans="1:8" ht="15" customHeight="1" x14ac:dyDescent="0.25">
      <c r="A48" s="62" t="s">
        <v>56</v>
      </c>
      <c r="B48" s="63"/>
      <c r="C48" s="103"/>
      <c r="D48" s="103"/>
    </row>
    <row r="49" spans="1:4" s="70" customFormat="1" ht="15" customHeight="1" x14ac:dyDescent="0.25">
      <c r="A49" s="64" t="s">
        <v>57</v>
      </c>
      <c r="B49" s="65">
        <v>9</v>
      </c>
      <c r="C49" s="104"/>
      <c r="D49" s="104"/>
    </row>
    <row r="50" spans="1:4" s="70" customFormat="1" ht="15" customHeight="1" x14ac:dyDescent="0.25">
      <c r="A50" s="64" t="s">
        <v>58</v>
      </c>
      <c r="B50" s="65">
        <v>9</v>
      </c>
      <c r="C50" s="104"/>
      <c r="D50" s="104"/>
    </row>
    <row r="51" spans="1:4" s="70" customFormat="1" ht="15" customHeight="1" x14ac:dyDescent="0.25">
      <c r="A51" s="64" t="s">
        <v>59</v>
      </c>
      <c r="B51" s="65">
        <v>9</v>
      </c>
      <c r="C51" s="104"/>
      <c r="D51" s="104"/>
    </row>
    <row r="52" spans="1:4" ht="15" customHeight="1" x14ac:dyDescent="0.25">
      <c r="A52" s="67" t="s">
        <v>60</v>
      </c>
      <c r="B52" s="69"/>
      <c r="C52" s="104">
        <f>C49+C50-C51</f>
        <v>0</v>
      </c>
      <c r="D52" s="104">
        <f>D49+D50-D51</f>
        <v>0</v>
      </c>
    </row>
    <row r="53" spans="1:4" ht="15" customHeight="1" x14ac:dyDescent="0.25">
      <c r="A53" s="67"/>
      <c r="B53" s="69"/>
      <c r="C53" s="104"/>
      <c r="D53" s="104"/>
    </row>
    <row r="54" spans="1:4" ht="15" customHeight="1" x14ac:dyDescent="0.25">
      <c r="A54" s="62" t="s">
        <v>61</v>
      </c>
      <c r="B54" s="63"/>
      <c r="C54" s="103"/>
      <c r="D54" s="103"/>
    </row>
    <row r="55" spans="1:4" s="70" customFormat="1" ht="15" customHeight="1" x14ac:dyDescent="0.25">
      <c r="A55" s="64" t="s">
        <v>62</v>
      </c>
      <c r="B55" s="65">
        <v>10</v>
      </c>
      <c r="C55" s="104">
        <v>135434</v>
      </c>
      <c r="D55" s="104">
        <v>93400</v>
      </c>
    </row>
    <row r="56" spans="1:4" s="70" customFormat="1" ht="15" customHeight="1" x14ac:dyDescent="0.25">
      <c r="A56" s="64" t="s">
        <v>63</v>
      </c>
      <c r="B56" s="65">
        <v>10</v>
      </c>
      <c r="C56" s="104">
        <v>135434</v>
      </c>
      <c r="D56" s="104">
        <v>93400</v>
      </c>
    </row>
    <row r="57" spans="1:4" ht="15" customHeight="1" x14ac:dyDescent="0.25">
      <c r="A57" s="67" t="s">
        <v>64</v>
      </c>
      <c r="B57" s="69"/>
      <c r="C57" s="104">
        <f>C55-C56</f>
        <v>0</v>
      </c>
      <c r="D57" s="104">
        <f>D55-D56</f>
        <v>0</v>
      </c>
    </row>
    <row r="58" spans="1:4" ht="15" customHeight="1" x14ac:dyDescent="0.25">
      <c r="A58" s="68"/>
      <c r="B58" s="65"/>
      <c r="C58" s="104"/>
      <c r="D58" s="104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 xml:space="preserve">&amp;LUniversiteter og høyskoler - standard mal for delårsregnskap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2:L55"/>
  <sheetViews>
    <sheetView zoomScaleNormal="100" workbookViewId="0">
      <selection activeCell="L5" sqref="L5"/>
    </sheetView>
  </sheetViews>
  <sheetFormatPr baseColWidth="10" defaultRowHeight="15" customHeight="1" x14ac:dyDescent="0.25"/>
  <cols>
    <col min="3" max="3" width="15.6640625" customWidth="1"/>
    <col min="5" max="5" width="12.109375" customWidth="1"/>
    <col min="10" max="10" width="12.33203125" customWidth="1"/>
    <col min="12" max="12" width="12.44140625" customWidth="1"/>
  </cols>
  <sheetData>
    <row r="2" spans="1:12" ht="15" customHeight="1" x14ac:dyDescent="0.25">
      <c r="A2" s="21" t="s">
        <v>244</v>
      </c>
      <c r="B2" s="21"/>
      <c r="C2" s="21"/>
      <c r="D2" s="22"/>
      <c r="E2" s="22"/>
      <c r="F2" s="22"/>
      <c r="G2" s="22"/>
      <c r="H2" s="22"/>
      <c r="I2" s="22"/>
      <c r="J2" s="23"/>
      <c r="K2" s="6"/>
      <c r="L2" s="7"/>
    </row>
    <row r="3" spans="1:12" ht="24" customHeight="1" x14ac:dyDescent="0.25">
      <c r="A3" s="37"/>
      <c r="B3" s="1"/>
      <c r="C3" s="1"/>
      <c r="D3" s="46" t="s">
        <v>19</v>
      </c>
      <c r="E3" s="47" t="s">
        <v>20</v>
      </c>
      <c r="F3" s="47" t="s">
        <v>21</v>
      </c>
      <c r="G3" s="47" t="s">
        <v>22</v>
      </c>
      <c r="H3" s="47" t="s">
        <v>23</v>
      </c>
      <c r="I3" s="47" t="s">
        <v>24</v>
      </c>
      <c r="J3" s="47" t="s">
        <v>25</v>
      </c>
      <c r="K3" s="47" t="s">
        <v>26</v>
      </c>
      <c r="L3" s="48" t="s">
        <v>27</v>
      </c>
    </row>
    <row r="4" spans="1:12" ht="15" customHeight="1" x14ac:dyDescent="0.25">
      <c r="A4" s="37"/>
      <c r="B4" s="1"/>
      <c r="C4" s="1"/>
      <c r="D4" s="37"/>
      <c r="E4" s="37"/>
      <c r="F4" s="37"/>
      <c r="G4" s="37"/>
      <c r="H4" s="37"/>
      <c r="I4" s="37"/>
      <c r="J4" s="37"/>
      <c r="K4" s="37"/>
      <c r="L4" s="37"/>
    </row>
    <row r="5" spans="1:12" ht="15" customHeight="1" x14ac:dyDescent="0.25">
      <c r="A5" s="37" t="s">
        <v>540</v>
      </c>
      <c r="B5" s="1"/>
      <c r="C5" s="1"/>
      <c r="D5" s="127">
        <v>771074</v>
      </c>
      <c r="E5" s="125">
        <v>13027958</v>
      </c>
      <c r="F5" s="125">
        <v>80371</v>
      </c>
      <c r="G5" s="125">
        <v>324623</v>
      </c>
      <c r="H5" s="125">
        <v>0</v>
      </c>
      <c r="I5" s="125">
        <v>0</v>
      </c>
      <c r="J5" s="125">
        <v>54510</v>
      </c>
      <c r="K5" s="125">
        <v>1822567</v>
      </c>
      <c r="L5" s="124">
        <f t="shared" ref="L5:L14" si="0">SUM(D5:K5)</f>
        <v>16081103</v>
      </c>
    </row>
    <row r="6" spans="1:12" ht="15" customHeight="1" x14ac:dyDescent="0.25">
      <c r="A6" s="37" t="s">
        <v>700</v>
      </c>
      <c r="B6" s="1"/>
      <c r="C6" s="1"/>
      <c r="D6" s="125">
        <v>0</v>
      </c>
      <c r="E6" s="128">
        <v>0</v>
      </c>
      <c r="F6" s="125">
        <v>0</v>
      </c>
      <c r="G6" s="125">
        <v>185733</v>
      </c>
      <c r="H6" s="125">
        <v>0</v>
      </c>
      <c r="I6" s="125">
        <v>0</v>
      </c>
      <c r="J6" s="125">
        <v>1085</v>
      </c>
      <c r="K6" s="125">
        <v>157379</v>
      </c>
      <c r="L6" s="124">
        <f t="shared" si="0"/>
        <v>344197</v>
      </c>
    </row>
    <row r="7" spans="1:12" ht="15" customHeight="1" x14ac:dyDescent="0.25">
      <c r="A7" s="37" t="s">
        <v>694</v>
      </c>
      <c r="B7" s="1"/>
      <c r="C7" s="1"/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4">
        <f t="shared" si="0"/>
        <v>0</v>
      </c>
    </row>
    <row r="8" spans="1:12" ht="15" customHeight="1" x14ac:dyDescent="0.25">
      <c r="A8" s="37" t="s">
        <v>28</v>
      </c>
      <c r="B8" s="1"/>
      <c r="C8" s="1"/>
      <c r="D8" s="123">
        <v>0</v>
      </c>
      <c r="E8" s="123">
        <v>200511</v>
      </c>
      <c r="F8" s="123">
        <v>0</v>
      </c>
      <c r="G8" s="123">
        <v>-200511</v>
      </c>
      <c r="H8" s="123">
        <v>0</v>
      </c>
      <c r="I8" s="123">
        <v>0</v>
      </c>
      <c r="J8" s="123">
        <v>0</v>
      </c>
      <c r="K8" s="123">
        <v>0</v>
      </c>
      <c r="L8" s="123">
        <f t="shared" si="0"/>
        <v>0</v>
      </c>
    </row>
    <row r="9" spans="1:12" ht="15" customHeight="1" x14ac:dyDescent="0.25">
      <c r="A9" s="37" t="s">
        <v>695</v>
      </c>
      <c r="B9" s="1"/>
      <c r="C9" s="1"/>
      <c r="D9" s="124">
        <f t="shared" ref="D9:J9" si="1">SUM(D5:D8)</f>
        <v>771074</v>
      </c>
      <c r="E9" s="124">
        <f t="shared" si="1"/>
        <v>13228469</v>
      </c>
      <c r="F9" s="124">
        <f t="shared" si="1"/>
        <v>80371</v>
      </c>
      <c r="G9" s="124">
        <f t="shared" si="1"/>
        <v>309845</v>
      </c>
      <c r="H9" s="124">
        <f t="shared" si="1"/>
        <v>0</v>
      </c>
      <c r="I9" s="124">
        <f t="shared" si="1"/>
        <v>0</v>
      </c>
      <c r="J9" s="124">
        <f t="shared" si="1"/>
        <v>55595</v>
      </c>
      <c r="K9" s="124">
        <f>SUM(K5:K7)</f>
        <v>1979946</v>
      </c>
      <c r="L9" s="124">
        <f t="shared" si="0"/>
        <v>16425300</v>
      </c>
    </row>
    <row r="10" spans="1:12" ht="15" customHeight="1" x14ac:dyDescent="0.25">
      <c r="A10" s="37" t="s">
        <v>541</v>
      </c>
      <c r="B10" s="1"/>
      <c r="C10" s="1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f t="shared" si="0"/>
        <v>0</v>
      </c>
    </row>
    <row r="11" spans="1:12" ht="15" customHeight="1" x14ac:dyDescent="0.25">
      <c r="A11" s="37" t="s">
        <v>701</v>
      </c>
      <c r="B11" s="1"/>
      <c r="C11" s="1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4">
        <f t="shared" si="0"/>
        <v>0</v>
      </c>
    </row>
    <row r="12" spans="1:12" ht="15" customHeight="1" x14ac:dyDescent="0.25">
      <c r="A12" s="37" t="s">
        <v>539</v>
      </c>
      <c r="B12" s="1"/>
      <c r="C12" s="1"/>
      <c r="D12" s="125">
        <v>0</v>
      </c>
      <c r="E12" s="125">
        <v>5392993</v>
      </c>
      <c r="F12" s="127">
        <v>0</v>
      </c>
      <c r="G12" s="125">
        <v>0</v>
      </c>
      <c r="H12" s="127">
        <v>0</v>
      </c>
      <c r="I12" s="127">
        <v>0</v>
      </c>
      <c r="J12" s="125">
        <v>17360</v>
      </c>
      <c r="K12" s="125">
        <v>1137149</v>
      </c>
      <c r="L12" s="124">
        <f t="shared" si="0"/>
        <v>6547502</v>
      </c>
    </row>
    <row r="13" spans="1:12" ht="15" customHeight="1" x14ac:dyDescent="0.25">
      <c r="A13" s="37" t="s">
        <v>702</v>
      </c>
      <c r="B13" s="1"/>
      <c r="C13" s="1"/>
      <c r="D13" s="125">
        <v>0</v>
      </c>
      <c r="E13" s="125">
        <v>400697</v>
      </c>
      <c r="F13" s="127">
        <v>0</v>
      </c>
      <c r="G13" s="125">
        <v>0</v>
      </c>
      <c r="H13" s="127">
        <v>0</v>
      </c>
      <c r="I13" s="127">
        <v>0</v>
      </c>
      <c r="J13" s="125">
        <v>3645</v>
      </c>
      <c r="K13" s="125">
        <v>196331</v>
      </c>
      <c r="L13" s="124">
        <f t="shared" si="0"/>
        <v>600673</v>
      </c>
    </row>
    <row r="14" spans="1:12" ht="15" customHeight="1" x14ac:dyDescent="0.25">
      <c r="A14" s="37" t="s">
        <v>703</v>
      </c>
      <c r="B14" s="1"/>
      <c r="C14" s="1"/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9">
        <f t="shared" si="0"/>
        <v>0</v>
      </c>
    </row>
    <row r="15" spans="1:12" ht="15" customHeight="1" x14ac:dyDescent="0.25">
      <c r="A15" s="41" t="s">
        <v>699</v>
      </c>
      <c r="B15" s="1"/>
      <c r="C15" s="1"/>
      <c r="D15" s="126">
        <f t="shared" ref="D15:L15" si="2">D9-D10-D11-D12-D13-D14</f>
        <v>771074</v>
      </c>
      <c r="E15" s="126">
        <f t="shared" si="2"/>
        <v>7434779</v>
      </c>
      <c r="F15" s="126">
        <f t="shared" si="2"/>
        <v>80371</v>
      </c>
      <c r="G15" s="126">
        <f t="shared" si="2"/>
        <v>309845</v>
      </c>
      <c r="H15" s="126">
        <f t="shared" si="2"/>
        <v>0</v>
      </c>
      <c r="I15" s="126">
        <f t="shared" si="2"/>
        <v>0</v>
      </c>
      <c r="J15" s="126">
        <f t="shared" si="2"/>
        <v>34590</v>
      </c>
      <c r="K15" s="126">
        <f t="shared" si="2"/>
        <v>646466</v>
      </c>
      <c r="L15" s="126">
        <f t="shared" si="2"/>
        <v>9277125</v>
      </c>
    </row>
    <row r="16" spans="1:12" ht="1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1"/>
      <c r="L16" s="1"/>
    </row>
    <row r="17" spans="1:12" s="335" customFormat="1" ht="24" customHeight="1" x14ac:dyDescent="0.25">
      <c r="A17" s="37" t="s">
        <v>16</v>
      </c>
      <c r="B17" s="1"/>
      <c r="C17" s="1"/>
      <c r="D17" s="43" t="s">
        <v>29</v>
      </c>
      <c r="E17" s="43" t="s">
        <v>30</v>
      </c>
      <c r="F17" s="43" t="s">
        <v>31</v>
      </c>
      <c r="G17" s="43" t="s">
        <v>29</v>
      </c>
      <c r="H17" s="43" t="s">
        <v>17</v>
      </c>
      <c r="I17" s="43" t="s">
        <v>17</v>
      </c>
      <c r="J17" s="49" t="s">
        <v>32</v>
      </c>
      <c r="K17" s="49" t="s">
        <v>32</v>
      </c>
      <c r="L17" s="50"/>
    </row>
    <row r="18" spans="1:12" s="336" customFormat="1" ht="15" customHeight="1" x14ac:dyDescent="0.25">
      <c r="A18" s="218"/>
      <c r="D18" s="219"/>
      <c r="E18" s="219"/>
      <c r="F18" s="219"/>
      <c r="G18" s="219"/>
      <c r="H18" s="219"/>
      <c r="I18" s="219"/>
      <c r="J18" s="220"/>
      <c r="K18" s="220"/>
      <c r="L18" s="221"/>
    </row>
    <row r="19" spans="1:12" s="336" customFormat="1" ht="15" customHeight="1" x14ac:dyDescent="0.25">
      <c r="A19" s="218" t="s">
        <v>313</v>
      </c>
      <c r="D19" s="219"/>
      <c r="E19" s="219"/>
      <c r="F19" s="219"/>
      <c r="G19" s="219"/>
      <c r="H19" s="219"/>
      <c r="I19" s="219"/>
      <c r="J19" s="220"/>
      <c r="K19" s="220"/>
      <c r="L19" s="221"/>
    </row>
    <row r="20" spans="1:12" s="336" customFormat="1" ht="15" customHeight="1" x14ac:dyDescent="0.25">
      <c r="A20" s="218"/>
      <c r="D20" s="219"/>
      <c r="E20" s="219"/>
      <c r="F20" s="219"/>
      <c r="G20" s="219"/>
      <c r="H20" s="219"/>
      <c r="I20" s="219"/>
      <c r="J20" s="220"/>
      <c r="K20" s="220"/>
      <c r="L20" s="221"/>
    </row>
    <row r="21" spans="1:12" s="336" customFormat="1" ht="15" customHeight="1" x14ac:dyDescent="0.25">
      <c r="A21" s="218" t="s">
        <v>314</v>
      </c>
      <c r="D21" s="219"/>
      <c r="E21" s="222">
        <v>0</v>
      </c>
      <c r="F21" s="219"/>
      <c r="G21" s="219"/>
      <c r="H21" s="219"/>
      <c r="I21" s="219"/>
      <c r="J21" s="220"/>
      <c r="K21" s="220"/>
      <c r="L21" s="221"/>
    </row>
    <row r="22" spans="1:12" s="336" customFormat="1" ht="15" customHeight="1" x14ac:dyDescent="0.25">
      <c r="A22" s="232" t="s">
        <v>316</v>
      </c>
      <c r="B22" s="233"/>
      <c r="C22" s="233"/>
      <c r="D22" s="234"/>
      <c r="E22" s="235">
        <v>0</v>
      </c>
      <c r="F22" s="219"/>
      <c r="G22" s="219"/>
      <c r="H22" s="219"/>
      <c r="I22" s="219"/>
      <c r="J22" s="220"/>
      <c r="K22" s="220"/>
      <c r="L22" s="221"/>
    </row>
    <row r="23" spans="1:12" s="336" customFormat="1" ht="15" customHeight="1" x14ac:dyDescent="0.25">
      <c r="A23" s="236" t="s">
        <v>315</v>
      </c>
      <c r="B23" s="237"/>
      <c r="C23" s="237"/>
      <c r="D23" s="238"/>
      <c r="E23" s="239">
        <f>E21-E22</f>
        <v>0</v>
      </c>
      <c r="F23" s="239">
        <f t="shared" ref="F23:L23" si="3">F21-F22</f>
        <v>0</v>
      </c>
      <c r="G23" s="239">
        <f t="shared" si="3"/>
        <v>0</v>
      </c>
      <c r="H23" s="239">
        <f t="shared" si="3"/>
        <v>0</v>
      </c>
      <c r="I23" s="239">
        <f t="shared" si="3"/>
        <v>0</v>
      </c>
      <c r="J23" s="239">
        <f t="shared" si="3"/>
        <v>0</v>
      </c>
      <c r="K23" s="239">
        <f t="shared" si="3"/>
        <v>0</v>
      </c>
      <c r="L23" s="239">
        <f t="shared" si="3"/>
        <v>0</v>
      </c>
    </row>
    <row r="24" spans="1:12" s="336" customFormat="1" ht="15" customHeight="1" x14ac:dyDescent="0.25">
      <c r="A24" s="223"/>
      <c r="B24" s="224"/>
      <c r="C24" s="224"/>
      <c r="D24" s="225"/>
      <c r="E24" s="222"/>
      <c r="F24" s="219"/>
      <c r="G24" s="219"/>
      <c r="H24" s="219"/>
      <c r="I24" s="219"/>
      <c r="J24" s="220"/>
      <c r="K24" s="220"/>
      <c r="L24" s="221"/>
    </row>
    <row r="25" spans="1:12" s="336" customFormat="1" ht="15" customHeight="1" x14ac:dyDescent="0.25">
      <c r="A25" s="524" t="s">
        <v>704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</row>
    <row r="26" spans="1:12" s="336" customFormat="1" ht="15" customHeight="1" x14ac:dyDescent="0.25">
      <c r="A26" s="524"/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</row>
    <row r="27" spans="1:12" s="336" customFormat="1" ht="15" customHeight="1" x14ac:dyDescent="0.25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s="465" customFormat="1" ht="15" customHeight="1" x14ac:dyDescent="0.25">
      <c r="A28" s="1" t="s">
        <v>755</v>
      </c>
    </row>
    <row r="29" spans="1:12" s="465" customFormat="1" ht="15" customHeight="1" x14ac:dyDescent="0.25">
      <c r="A29" s="1"/>
    </row>
    <row r="30" spans="1:12" s="335" customFormat="1" ht="15" customHeight="1" x14ac:dyDescent="0.25"/>
    <row r="31" spans="1:12" s="335" customFormat="1" ht="15" customHeight="1" x14ac:dyDescent="0.25">
      <c r="A31" s="37" t="s">
        <v>16</v>
      </c>
      <c r="B31" s="1"/>
      <c r="C31" s="1"/>
      <c r="D31" s="43"/>
    </row>
    <row r="32" spans="1:12" s="335" customFormat="1" ht="15" customHeight="1" x14ac:dyDescent="0.25">
      <c r="A32" s="218"/>
      <c r="B32" s="336"/>
      <c r="C32" s="336"/>
      <c r="D32" s="219"/>
    </row>
    <row r="33" spans="1:4" s="335" customFormat="1" ht="15" customHeight="1" x14ac:dyDescent="0.25">
      <c r="A33" s="402" t="s">
        <v>19</v>
      </c>
      <c r="B33" s="336"/>
      <c r="C33" s="224"/>
      <c r="D33" s="224" t="s">
        <v>29</v>
      </c>
    </row>
    <row r="34" spans="1:4" s="335" customFormat="1" ht="15" customHeight="1" x14ac:dyDescent="0.25">
      <c r="A34" s="402" t="s">
        <v>705</v>
      </c>
      <c r="B34" s="224"/>
      <c r="C34" s="224"/>
      <c r="D34" s="224"/>
    </row>
    <row r="35" spans="1:4" s="335" customFormat="1" ht="15" customHeight="1" x14ac:dyDescent="0.25">
      <c r="A35" s="224" t="s">
        <v>706</v>
      </c>
      <c r="B35" s="224"/>
      <c r="C35" s="224"/>
      <c r="D35" s="224" t="s">
        <v>707</v>
      </c>
    </row>
    <row r="36" spans="1:4" s="335" customFormat="1" ht="15" customHeight="1" x14ac:dyDescent="0.25">
      <c r="A36" s="224" t="s">
        <v>708</v>
      </c>
      <c r="B36" s="224"/>
      <c r="C36" s="224"/>
      <c r="D36" s="224" t="s">
        <v>709</v>
      </c>
    </row>
    <row r="37" spans="1:4" s="335" customFormat="1" ht="15" customHeight="1" x14ac:dyDescent="0.25">
      <c r="A37" s="224" t="s">
        <v>710</v>
      </c>
      <c r="B37" s="224"/>
      <c r="C37" s="224"/>
      <c r="D37" s="224" t="s">
        <v>707</v>
      </c>
    </row>
    <row r="38" spans="1:4" s="335" customFormat="1" ht="15" customHeight="1" x14ac:dyDescent="0.25">
      <c r="A38" s="224" t="s">
        <v>711</v>
      </c>
      <c r="B38" s="224"/>
      <c r="C38" s="224"/>
      <c r="D38" s="224" t="s">
        <v>712</v>
      </c>
    </row>
    <row r="39" spans="1:4" s="335" customFormat="1" ht="15" customHeight="1" x14ac:dyDescent="0.25">
      <c r="A39" s="224" t="s">
        <v>713</v>
      </c>
      <c r="B39" s="224"/>
      <c r="C39" s="224"/>
      <c r="D39" s="224" t="s">
        <v>709</v>
      </c>
    </row>
    <row r="40" spans="1:4" s="335" customFormat="1" ht="15" customHeight="1" x14ac:dyDescent="0.25">
      <c r="A40" s="224" t="s">
        <v>714</v>
      </c>
      <c r="B40" s="224"/>
      <c r="C40" s="224"/>
      <c r="D40" s="224" t="s">
        <v>715</v>
      </c>
    </row>
    <row r="41" spans="1:4" s="335" customFormat="1" ht="15" customHeight="1" x14ac:dyDescent="0.25">
      <c r="A41" s="402" t="s">
        <v>716</v>
      </c>
      <c r="B41" s="224"/>
      <c r="C41" s="224"/>
      <c r="D41" s="224" t="s">
        <v>717</v>
      </c>
    </row>
    <row r="42" spans="1:4" s="335" customFormat="1" ht="15" customHeight="1" x14ac:dyDescent="0.25">
      <c r="A42" s="402" t="s">
        <v>22</v>
      </c>
      <c r="B42" s="224"/>
      <c r="C42" s="224"/>
      <c r="D42" s="224" t="s">
        <v>717</v>
      </c>
    </row>
    <row r="43" spans="1:4" s="335" customFormat="1" ht="15" customHeight="1" x14ac:dyDescent="0.25">
      <c r="A43" s="402" t="s">
        <v>718</v>
      </c>
      <c r="B43" s="224"/>
      <c r="C43" s="224"/>
      <c r="D43" s="224"/>
    </row>
    <row r="44" spans="1:4" s="335" customFormat="1" ht="15" customHeight="1" x14ac:dyDescent="0.25">
      <c r="A44" s="224" t="s">
        <v>719</v>
      </c>
      <c r="B44" s="224"/>
      <c r="C44" s="224"/>
      <c r="D44" s="224" t="s">
        <v>720</v>
      </c>
    </row>
    <row r="45" spans="1:4" s="335" customFormat="1" ht="15" customHeight="1" x14ac:dyDescent="0.25">
      <c r="A45" s="224" t="s">
        <v>721</v>
      </c>
      <c r="B45" s="224"/>
      <c r="C45" s="224"/>
      <c r="D45" s="224" t="s">
        <v>722</v>
      </c>
    </row>
    <row r="46" spans="1:4" s="335" customFormat="1" ht="15" customHeight="1" x14ac:dyDescent="0.25">
      <c r="A46" s="402" t="s">
        <v>723</v>
      </c>
      <c r="B46" s="224"/>
      <c r="C46" s="224"/>
      <c r="D46" s="224"/>
    </row>
    <row r="47" spans="1:4" s="335" customFormat="1" ht="15" customHeight="1" x14ac:dyDescent="0.25">
      <c r="A47" s="224" t="s">
        <v>724</v>
      </c>
      <c r="B47" s="224"/>
      <c r="C47" s="224"/>
      <c r="D47" s="224" t="s">
        <v>712</v>
      </c>
    </row>
    <row r="48" spans="1:4" s="335" customFormat="1" ht="15" customHeight="1" x14ac:dyDescent="0.25">
      <c r="A48" s="224" t="s">
        <v>725</v>
      </c>
      <c r="B48" s="224"/>
      <c r="C48" s="224"/>
      <c r="D48" s="224" t="s">
        <v>726</v>
      </c>
    </row>
    <row r="49" spans="1:4" s="335" customFormat="1" ht="15" customHeight="1" x14ac:dyDescent="0.25">
      <c r="A49" s="224" t="s">
        <v>727</v>
      </c>
      <c r="B49" s="224"/>
      <c r="C49" s="224"/>
      <c r="D49" s="224" t="s">
        <v>728</v>
      </c>
    </row>
    <row r="50" spans="1:4" s="335" customFormat="1" ht="15" customHeight="1" x14ac:dyDescent="0.25">
      <c r="A50" s="224" t="s">
        <v>729</v>
      </c>
      <c r="B50" s="224"/>
      <c r="C50" s="224"/>
      <c r="D50" s="224" t="s">
        <v>730</v>
      </c>
    </row>
    <row r="51" spans="1:4" s="335" customFormat="1" ht="15" customHeight="1" x14ac:dyDescent="0.25">
      <c r="A51" s="224" t="s">
        <v>731</v>
      </c>
      <c r="B51" s="224"/>
      <c r="C51" s="224"/>
      <c r="D51" s="224" t="s">
        <v>732</v>
      </c>
    </row>
    <row r="52" spans="1:4" s="335" customFormat="1" ht="15" customHeight="1" x14ac:dyDescent="0.25">
      <c r="A52" s="224"/>
      <c r="B52" s="224"/>
      <c r="C52" s="224"/>
      <c r="D52" s="224"/>
    </row>
    <row r="53" spans="1:4" s="335" customFormat="1" ht="15" customHeight="1" x14ac:dyDescent="0.25">
      <c r="A53" s="224" t="s">
        <v>733</v>
      </c>
      <c r="B53" s="224"/>
      <c r="C53" s="224"/>
      <c r="D53" s="224"/>
    </row>
    <row r="54" spans="1:4" s="335" customFormat="1" ht="15" customHeight="1" x14ac:dyDescent="0.25"/>
    <row r="55" spans="1:4" s="335" customFormat="1" ht="15" customHeight="1" x14ac:dyDescent="0.25"/>
  </sheetData>
  <mergeCells count="1">
    <mergeCell ref="A25:L2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 xml:space="preserve">&amp;LUniversiteter og høyskoler - standard mal for delårsregnskap </oddHeader>
  </headerFooter>
  <rowBreaks count="1" manualBreakCount="1">
    <brk id="5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2:H52"/>
  <sheetViews>
    <sheetView topLeftCell="A33" zoomScaleNormal="100" workbookViewId="0">
      <selection activeCell="F50" sqref="F50"/>
    </sheetView>
  </sheetViews>
  <sheetFormatPr baseColWidth="10" defaultRowHeight="15" customHeight="1" x14ac:dyDescent="0.25"/>
  <cols>
    <col min="5" max="5" width="13.44140625" customWidth="1"/>
  </cols>
  <sheetData>
    <row r="2" spans="1:8" ht="15" customHeight="1" x14ac:dyDescent="0.25">
      <c r="A2" s="6" t="s">
        <v>245</v>
      </c>
      <c r="B2" s="7"/>
      <c r="C2" s="7"/>
      <c r="D2" s="7"/>
      <c r="E2" s="7"/>
      <c r="F2" s="7"/>
      <c r="G2" s="6"/>
      <c r="H2" s="7"/>
    </row>
    <row r="3" spans="1:8" ht="15" customHeight="1" x14ac:dyDescent="0.25">
      <c r="A3" s="57"/>
      <c r="B3" s="11"/>
      <c r="C3" s="11"/>
      <c r="D3" s="11"/>
      <c r="E3" s="11"/>
      <c r="F3" s="11"/>
      <c r="G3" s="57"/>
      <c r="H3" s="11"/>
    </row>
    <row r="4" spans="1:8" ht="15" customHeight="1" x14ac:dyDescent="0.25">
      <c r="A4" s="57"/>
      <c r="B4" s="11"/>
      <c r="C4" s="11"/>
      <c r="D4" s="11"/>
      <c r="E4" s="11"/>
      <c r="F4" s="11"/>
      <c r="G4" s="100">
        <f>Resultatregnskap!C5</f>
        <v>40908</v>
      </c>
      <c r="H4" s="101">
        <f>Resultatregnskap!D5</f>
        <v>40543</v>
      </c>
    </row>
    <row r="5" spans="1:8" ht="15" customHeight="1" x14ac:dyDescent="0.25">
      <c r="A5" s="139" t="s">
        <v>48</v>
      </c>
      <c r="B5" s="139"/>
      <c r="C5" s="139"/>
      <c r="D5" s="139"/>
      <c r="E5" s="139"/>
      <c r="F5" s="26"/>
      <c r="G5" s="112"/>
      <c r="H5" s="113"/>
    </row>
    <row r="6" spans="1:8" ht="15" customHeight="1" x14ac:dyDescent="0.25">
      <c r="A6" s="140"/>
      <c r="B6" s="140"/>
      <c r="C6" s="140"/>
      <c r="D6" s="139"/>
      <c r="E6" s="139"/>
      <c r="F6" s="139"/>
      <c r="G6" s="112"/>
      <c r="H6" s="113"/>
    </row>
    <row r="7" spans="1:8" ht="15" customHeight="1" x14ac:dyDescent="0.25">
      <c r="A7" s="140" t="s">
        <v>213</v>
      </c>
      <c r="B7" s="140"/>
      <c r="C7" s="140"/>
      <c r="D7" s="139"/>
      <c r="E7" s="139"/>
      <c r="F7" s="139"/>
      <c r="G7" s="112"/>
      <c r="H7" s="113">
        <v>68</v>
      </c>
    </row>
    <row r="8" spans="1:8" ht="15" customHeight="1" x14ac:dyDescent="0.25">
      <c r="A8" s="140" t="s">
        <v>551</v>
      </c>
      <c r="B8" s="140"/>
      <c r="C8" s="140"/>
      <c r="D8" s="139"/>
      <c r="E8" s="139"/>
      <c r="F8" s="139"/>
      <c r="G8" s="112"/>
      <c r="H8" s="113">
        <v>682</v>
      </c>
    </row>
    <row r="9" spans="1:8" ht="15" customHeight="1" x14ac:dyDescent="0.25">
      <c r="A9" s="140" t="s">
        <v>552</v>
      </c>
      <c r="B9" s="140"/>
      <c r="C9" s="140"/>
      <c r="D9" s="139"/>
      <c r="E9" s="139"/>
      <c r="F9" s="139"/>
      <c r="G9" s="112">
        <v>634</v>
      </c>
      <c r="H9" s="113">
        <v>265</v>
      </c>
    </row>
    <row r="10" spans="1:8" ht="15" customHeight="1" x14ac:dyDescent="0.25">
      <c r="A10" s="140" t="s">
        <v>214</v>
      </c>
      <c r="B10" s="140"/>
      <c r="C10" s="140"/>
      <c r="D10" s="139"/>
      <c r="E10" s="139"/>
      <c r="F10" s="139"/>
      <c r="G10" s="112">
        <v>1537</v>
      </c>
      <c r="H10" s="113">
        <v>1911</v>
      </c>
    </row>
    <row r="11" spans="1:8" ht="15" customHeight="1" x14ac:dyDescent="0.25">
      <c r="A11" s="140" t="s">
        <v>553</v>
      </c>
      <c r="B11" s="140"/>
      <c r="C11" s="140"/>
      <c r="D11" s="139"/>
      <c r="E11" s="139"/>
      <c r="F11" s="139"/>
      <c r="G11" s="112"/>
      <c r="H11" s="113"/>
    </row>
    <row r="12" spans="1:8" ht="15" customHeight="1" x14ac:dyDescent="0.25">
      <c r="A12" s="51" t="s">
        <v>215</v>
      </c>
      <c r="B12" s="51"/>
      <c r="C12" s="51"/>
      <c r="D12" s="141"/>
      <c r="E12" s="141"/>
      <c r="F12" s="142"/>
      <c r="G12" s="112"/>
      <c r="H12" s="113"/>
    </row>
    <row r="13" spans="1:8" ht="15" customHeight="1" x14ac:dyDescent="0.25">
      <c r="A13" s="143" t="s">
        <v>216</v>
      </c>
      <c r="B13" s="143"/>
      <c r="C13" s="143"/>
      <c r="D13" s="144"/>
      <c r="E13" s="144"/>
      <c r="F13" s="145"/>
      <c r="G13" s="118">
        <f>SUM(G7:G12)</f>
        <v>2171</v>
      </c>
      <c r="H13" s="119">
        <f>SUM(H7:H12)</f>
        <v>2926</v>
      </c>
    </row>
    <row r="14" spans="1:8" ht="15" customHeight="1" x14ac:dyDescent="0.25">
      <c r="A14" s="146"/>
      <c r="B14" s="146"/>
      <c r="C14" s="146"/>
      <c r="D14" s="147"/>
      <c r="E14" s="147"/>
      <c r="F14" s="148"/>
      <c r="G14" s="114"/>
      <c r="H14" s="115"/>
    </row>
    <row r="15" spans="1:8" ht="15" customHeight="1" x14ac:dyDescent="0.25">
      <c r="A15" s="146" t="s">
        <v>49</v>
      </c>
      <c r="B15" s="146"/>
      <c r="C15" s="146"/>
      <c r="D15" s="149"/>
      <c r="E15" s="149"/>
      <c r="F15" s="26"/>
      <c r="G15" s="112"/>
      <c r="H15" s="113"/>
    </row>
    <row r="16" spans="1:8" ht="15" customHeight="1" x14ac:dyDescent="0.25">
      <c r="A16" s="51"/>
      <c r="B16" s="51"/>
      <c r="C16" s="51"/>
      <c r="D16" s="150"/>
      <c r="E16" s="150"/>
      <c r="F16" s="150"/>
      <c r="G16" s="112"/>
      <c r="H16" s="113"/>
    </row>
    <row r="17" spans="1:8" ht="15" customHeight="1" x14ac:dyDescent="0.25">
      <c r="A17" s="51" t="s">
        <v>217</v>
      </c>
      <c r="B17" s="51"/>
      <c r="C17" s="51"/>
      <c r="D17" s="150"/>
      <c r="E17" s="150"/>
      <c r="F17" s="150"/>
      <c r="G17" s="112">
        <v>291</v>
      </c>
      <c r="H17" s="113">
        <v>103</v>
      </c>
    </row>
    <row r="18" spans="1:8" ht="15" customHeight="1" x14ac:dyDescent="0.25">
      <c r="A18" s="51" t="s">
        <v>554</v>
      </c>
      <c r="B18" s="51"/>
      <c r="C18" s="51"/>
      <c r="D18" s="150"/>
      <c r="E18" s="150"/>
      <c r="F18" s="150"/>
      <c r="G18" s="112"/>
      <c r="H18" s="113">
        <v>1568</v>
      </c>
    </row>
    <row r="19" spans="1:8" ht="15" customHeight="1" x14ac:dyDescent="0.25">
      <c r="A19" s="51" t="s">
        <v>218</v>
      </c>
      <c r="B19" s="51"/>
      <c r="C19" s="51"/>
      <c r="D19" s="150"/>
      <c r="E19" s="150"/>
      <c r="F19" s="150"/>
      <c r="G19" s="112"/>
      <c r="H19" s="113"/>
    </row>
    <row r="20" spans="1:8" ht="15" customHeight="1" x14ac:dyDescent="0.25">
      <c r="A20" s="51" t="s">
        <v>219</v>
      </c>
      <c r="B20" s="51"/>
      <c r="C20" s="51"/>
      <c r="D20" s="150"/>
      <c r="E20" s="150"/>
      <c r="F20" s="150"/>
      <c r="G20" s="112">
        <v>1521</v>
      </c>
      <c r="H20" s="113">
        <v>1462</v>
      </c>
    </row>
    <row r="21" spans="1:8" ht="15" customHeight="1" x14ac:dyDescent="0.25">
      <c r="A21" s="51" t="s">
        <v>220</v>
      </c>
      <c r="B21" s="51"/>
      <c r="C21" s="51"/>
      <c r="D21" s="151"/>
      <c r="E21" s="151"/>
      <c r="F21" s="142"/>
      <c r="G21" s="112">
        <v>36</v>
      </c>
      <c r="H21" s="113">
        <v>60</v>
      </c>
    </row>
    <row r="22" spans="1:8" ht="15" customHeight="1" x14ac:dyDescent="0.25">
      <c r="A22" s="152" t="s">
        <v>221</v>
      </c>
      <c r="B22" s="152"/>
      <c r="C22" s="152"/>
      <c r="D22" s="153"/>
      <c r="E22" s="153"/>
      <c r="F22" s="154"/>
      <c r="G22" s="118">
        <f>SUM(G17:G21)</f>
        <v>1848</v>
      </c>
      <c r="H22" s="119">
        <f>SUM(H17:H21)</f>
        <v>3193</v>
      </c>
    </row>
    <row r="23" spans="1:8" ht="15" customHeight="1" x14ac:dyDescent="0.25">
      <c r="A23" s="24"/>
      <c r="B23" s="24"/>
      <c r="C23" s="24"/>
      <c r="D23" s="155"/>
      <c r="E23" s="155"/>
      <c r="F23" s="156"/>
      <c r="G23" s="114"/>
      <c r="H23" s="115"/>
    </row>
    <row r="24" spans="1:8" ht="15" customHeight="1" x14ac:dyDescent="0.25">
      <c r="A24" s="146" t="s">
        <v>51</v>
      </c>
      <c r="G24" s="107"/>
      <c r="H24" s="107"/>
    </row>
    <row r="25" spans="1:8" ht="15" customHeight="1" x14ac:dyDescent="0.25">
      <c r="G25" s="107"/>
      <c r="H25" s="107"/>
    </row>
    <row r="26" spans="1:8" ht="15" customHeight="1" x14ac:dyDescent="0.25">
      <c r="A26" s="140" t="s">
        <v>222</v>
      </c>
      <c r="B26" s="140"/>
      <c r="G26" s="107"/>
      <c r="H26" s="107"/>
    </row>
    <row r="27" spans="1:8" ht="15" customHeight="1" x14ac:dyDescent="0.25">
      <c r="A27" s="140" t="s">
        <v>223</v>
      </c>
      <c r="B27" s="140"/>
      <c r="G27" s="107"/>
      <c r="H27" s="107"/>
    </row>
    <row r="28" spans="1:8" ht="15" customHeight="1" x14ac:dyDescent="0.25">
      <c r="A28" s="152" t="s">
        <v>224</v>
      </c>
      <c r="B28" s="152"/>
      <c r="C28" s="152"/>
      <c r="D28" s="153"/>
      <c r="E28" s="153"/>
      <c r="F28" s="154"/>
      <c r="G28" s="118">
        <f>SUM(G26:G27)</f>
        <v>0</v>
      </c>
      <c r="H28" s="119">
        <f>SUM(H26:H27)</f>
        <v>0</v>
      </c>
    </row>
    <row r="32" spans="1:8" ht="15" customHeight="1" x14ac:dyDescent="0.25">
      <c r="A32" s="157" t="s">
        <v>226</v>
      </c>
    </row>
    <row r="33" spans="1:7" ht="15" customHeight="1" x14ac:dyDescent="0.25">
      <c r="A33" s="157"/>
    </row>
    <row r="34" spans="1:7" ht="41.25" customHeight="1" x14ac:dyDescent="0.25">
      <c r="E34" s="99">
        <f>H4</f>
        <v>40543</v>
      </c>
      <c r="F34" s="99">
        <f>G4</f>
        <v>40908</v>
      </c>
      <c r="G34" s="193" t="s">
        <v>227</v>
      </c>
    </row>
    <row r="35" spans="1:7" ht="15" customHeight="1" x14ac:dyDescent="0.25">
      <c r="A35" t="s">
        <v>228</v>
      </c>
      <c r="E35" s="105">
        <v>5975</v>
      </c>
      <c r="F35" s="105">
        <v>6468</v>
      </c>
      <c r="G35" s="105">
        <f>SUM(E35:F35)/2</f>
        <v>6221.5</v>
      </c>
    </row>
    <row r="36" spans="1:7" ht="15" customHeight="1" x14ac:dyDescent="0.25">
      <c r="A36" t="s">
        <v>229</v>
      </c>
      <c r="E36" s="105">
        <v>9533602</v>
      </c>
      <c r="F36" s="105">
        <v>9277125</v>
      </c>
      <c r="G36" s="105">
        <f>SUM(E36:F36)/2</f>
        <v>9405363.5</v>
      </c>
    </row>
    <row r="37" spans="1:7" ht="15" customHeight="1" thickBot="1" x14ac:dyDescent="0.3">
      <c r="A37" t="s">
        <v>27</v>
      </c>
      <c r="E37" s="158">
        <f>SUM(E35:E36)</f>
        <v>9539577</v>
      </c>
      <c r="F37" s="158">
        <f>SUM(F35:F36)</f>
        <v>9283593</v>
      </c>
      <c r="G37" s="159">
        <f>SUM(G35:G36)</f>
        <v>9411585</v>
      </c>
    </row>
    <row r="38" spans="1:7" ht="15" customHeight="1" thickTop="1" thickBot="1" x14ac:dyDescent="0.3"/>
    <row r="39" spans="1:7" ht="15" customHeight="1" thickBot="1" x14ac:dyDescent="0.3">
      <c r="A39" t="s">
        <v>271</v>
      </c>
      <c r="G39" s="194">
        <v>12</v>
      </c>
    </row>
    <row r="40" spans="1:7" ht="15" customHeight="1" x14ac:dyDescent="0.25">
      <c r="A40" s="1" t="s">
        <v>753</v>
      </c>
      <c r="G40" s="195">
        <f>G37</f>
        <v>9411585</v>
      </c>
    </row>
    <row r="41" spans="1:7" ht="15" customHeight="1" x14ac:dyDescent="0.25">
      <c r="A41" s="1" t="s">
        <v>754</v>
      </c>
      <c r="G41" s="202">
        <v>3.0800000000000001E-2</v>
      </c>
    </row>
    <row r="43" spans="1:7" ht="15" customHeight="1" thickBot="1" x14ac:dyDescent="0.3">
      <c r="A43" s="84" t="s">
        <v>225</v>
      </c>
      <c r="G43" s="130">
        <f>G39*G40*G41/12</f>
        <v>289876.81800000003</v>
      </c>
    </row>
    <row r="44" spans="1:7" ht="15" customHeight="1" thickTop="1" x14ac:dyDescent="0.25">
      <c r="A44" s="84"/>
      <c r="G44" s="114"/>
    </row>
    <row r="45" spans="1:7" ht="15" customHeight="1" x14ac:dyDescent="0.25">
      <c r="A45" t="s">
        <v>230</v>
      </c>
    </row>
    <row r="46" spans="1:7" ht="15" customHeight="1" x14ac:dyDescent="0.25">
      <c r="A46" t="s">
        <v>231</v>
      </c>
    </row>
    <row r="51" spans="1:1" ht="15" customHeight="1" x14ac:dyDescent="0.25">
      <c r="A51" s="102" t="s">
        <v>269</v>
      </c>
    </row>
    <row r="52" spans="1:1" ht="15" customHeight="1" x14ac:dyDescent="0.25">
      <c r="A52" s="102" t="s">
        <v>270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2:L83"/>
  <sheetViews>
    <sheetView view="pageBreakPreview" topLeftCell="A9" zoomScale="60" zoomScaleNormal="100" workbookViewId="0">
      <selection activeCell="H59" sqref="H59"/>
    </sheetView>
  </sheetViews>
  <sheetFormatPr baseColWidth="10" defaultRowHeight="15" customHeight="1" x14ac:dyDescent="0.25"/>
  <cols>
    <col min="1" max="5" width="11.44140625" style="335"/>
    <col min="6" max="7" width="11.5546875" style="335" bestFit="1" customWidth="1"/>
    <col min="8" max="8" width="13.33203125" style="291" customWidth="1"/>
    <col min="9" max="9" width="12.6640625" style="335" bestFit="1" customWidth="1"/>
    <col min="10" max="261" width="11.44140625" style="335"/>
    <col min="262" max="263" width="11.5546875" style="335" bestFit="1" customWidth="1"/>
    <col min="264" max="264" width="13.33203125" style="335" customWidth="1"/>
    <col min="265" max="265" width="12.6640625" style="335" bestFit="1" customWidth="1"/>
    <col min="266" max="517" width="11.44140625" style="335"/>
    <col min="518" max="519" width="11.5546875" style="335" bestFit="1" customWidth="1"/>
    <col min="520" max="520" width="13.33203125" style="335" customWidth="1"/>
    <col min="521" max="521" width="12.6640625" style="335" bestFit="1" customWidth="1"/>
    <col min="522" max="773" width="11.44140625" style="335"/>
    <col min="774" max="775" width="11.5546875" style="335" bestFit="1" customWidth="1"/>
    <col min="776" max="776" width="13.33203125" style="335" customWidth="1"/>
    <col min="777" max="777" width="12.6640625" style="335" bestFit="1" customWidth="1"/>
    <col min="778" max="1029" width="11.44140625" style="335"/>
    <col min="1030" max="1031" width="11.5546875" style="335" bestFit="1" customWidth="1"/>
    <col min="1032" max="1032" width="13.33203125" style="335" customWidth="1"/>
    <col min="1033" max="1033" width="12.6640625" style="335" bestFit="1" customWidth="1"/>
    <col min="1034" max="1285" width="11.44140625" style="335"/>
    <col min="1286" max="1287" width="11.5546875" style="335" bestFit="1" customWidth="1"/>
    <col min="1288" max="1288" width="13.33203125" style="335" customWidth="1"/>
    <col min="1289" max="1289" width="12.6640625" style="335" bestFit="1" customWidth="1"/>
    <col min="1290" max="1541" width="11.44140625" style="335"/>
    <col min="1542" max="1543" width="11.5546875" style="335" bestFit="1" customWidth="1"/>
    <col min="1544" max="1544" width="13.33203125" style="335" customWidth="1"/>
    <col min="1545" max="1545" width="12.6640625" style="335" bestFit="1" customWidth="1"/>
    <col min="1546" max="1797" width="11.44140625" style="335"/>
    <col min="1798" max="1799" width="11.5546875" style="335" bestFit="1" customWidth="1"/>
    <col min="1800" max="1800" width="13.33203125" style="335" customWidth="1"/>
    <col min="1801" max="1801" width="12.6640625" style="335" bestFit="1" customWidth="1"/>
    <col min="1802" max="2053" width="11.44140625" style="335"/>
    <col min="2054" max="2055" width="11.5546875" style="335" bestFit="1" customWidth="1"/>
    <col min="2056" max="2056" width="13.33203125" style="335" customWidth="1"/>
    <col min="2057" max="2057" width="12.6640625" style="335" bestFit="1" customWidth="1"/>
    <col min="2058" max="2309" width="11.44140625" style="335"/>
    <col min="2310" max="2311" width="11.5546875" style="335" bestFit="1" customWidth="1"/>
    <col min="2312" max="2312" width="13.33203125" style="335" customWidth="1"/>
    <col min="2313" max="2313" width="12.6640625" style="335" bestFit="1" customWidth="1"/>
    <col min="2314" max="2565" width="11.44140625" style="335"/>
    <col min="2566" max="2567" width="11.5546875" style="335" bestFit="1" customWidth="1"/>
    <col min="2568" max="2568" width="13.33203125" style="335" customWidth="1"/>
    <col min="2569" max="2569" width="12.6640625" style="335" bestFit="1" customWidth="1"/>
    <col min="2570" max="2821" width="11.44140625" style="335"/>
    <col min="2822" max="2823" width="11.5546875" style="335" bestFit="1" customWidth="1"/>
    <col min="2824" max="2824" width="13.33203125" style="335" customWidth="1"/>
    <col min="2825" max="2825" width="12.6640625" style="335" bestFit="1" customWidth="1"/>
    <col min="2826" max="3077" width="11.44140625" style="335"/>
    <col min="3078" max="3079" width="11.5546875" style="335" bestFit="1" customWidth="1"/>
    <col min="3080" max="3080" width="13.33203125" style="335" customWidth="1"/>
    <col min="3081" max="3081" width="12.6640625" style="335" bestFit="1" customWidth="1"/>
    <col min="3082" max="3333" width="11.44140625" style="335"/>
    <col min="3334" max="3335" width="11.5546875" style="335" bestFit="1" customWidth="1"/>
    <col min="3336" max="3336" width="13.33203125" style="335" customWidth="1"/>
    <col min="3337" max="3337" width="12.6640625" style="335" bestFit="1" customWidth="1"/>
    <col min="3338" max="3589" width="11.44140625" style="335"/>
    <col min="3590" max="3591" width="11.5546875" style="335" bestFit="1" customWidth="1"/>
    <col min="3592" max="3592" width="13.33203125" style="335" customWidth="1"/>
    <col min="3593" max="3593" width="12.6640625" style="335" bestFit="1" customWidth="1"/>
    <col min="3594" max="3845" width="11.44140625" style="335"/>
    <col min="3846" max="3847" width="11.5546875" style="335" bestFit="1" customWidth="1"/>
    <col min="3848" max="3848" width="13.33203125" style="335" customWidth="1"/>
    <col min="3849" max="3849" width="12.6640625" style="335" bestFit="1" customWidth="1"/>
    <col min="3850" max="4101" width="11.44140625" style="335"/>
    <col min="4102" max="4103" width="11.5546875" style="335" bestFit="1" customWidth="1"/>
    <col min="4104" max="4104" width="13.33203125" style="335" customWidth="1"/>
    <col min="4105" max="4105" width="12.6640625" style="335" bestFit="1" customWidth="1"/>
    <col min="4106" max="4357" width="11.44140625" style="335"/>
    <col min="4358" max="4359" width="11.5546875" style="335" bestFit="1" customWidth="1"/>
    <col min="4360" max="4360" width="13.33203125" style="335" customWidth="1"/>
    <col min="4361" max="4361" width="12.6640625" style="335" bestFit="1" customWidth="1"/>
    <col min="4362" max="4613" width="11.44140625" style="335"/>
    <col min="4614" max="4615" width="11.5546875" style="335" bestFit="1" customWidth="1"/>
    <col min="4616" max="4616" width="13.33203125" style="335" customWidth="1"/>
    <col min="4617" max="4617" width="12.6640625" style="335" bestFit="1" customWidth="1"/>
    <col min="4618" max="4869" width="11.44140625" style="335"/>
    <col min="4870" max="4871" width="11.5546875" style="335" bestFit="1" customWidth="1"/>
    <col min="4872" max="4872" width="13.33203125" style="335" customWidth="1"/>
    <col min="4873" max="4873" width="12.6640625" style="335" bestFit="1" customWidth="1"/>
    <col min="4874" max="5125" width="11.44140625" style="335"/>
    <col min="5126" max="5127" width="11.5546875" style="335" bestFit="1" customWidth="1"/>
    <col min="5128" max="5128" width="13.33203125" style="335" customWidth="1"/>
    <col min="5129" max="5129" width="12.6640625" style="335" bestFit="1" customWidth="1"/>
    <col min="5130" max="5381" width="11.44140625" style="335"/>
    <col min="5382" max="5383" width="11.5546875" style="335" bestFit="1" customWidth="1"/>
    <col min="5384" max="5384" width="13.33203125" style="335" customWidth="1"/>
    <col min="5385" max="5385" width="12.6640625" style="335" bestFit="1" customWidth="1"/>
    <col min="5386" max="5637" width="11.44140625" style="335"/>
    <col min="5638" max="5639" width="11.5546875" style="335" bestFit="1" customWidth="1"/>
    <col min="5640" max="5640" width="13.33203125" style="335" customWidth="1"/>
    <col min="5641" max="5641" width="12.6640625" style="335" bestFit="1" customWidth="1"/>
    <col min="5642" max="5893" width="11.44140625" style="335"/>
    <col min="5894" max="5895" width="11.5546875" style="335" bestFit="1" customWidth="1"/>
    <col min="5896" max="5896" width="13.33203125" style="335" customWidth="1"/>
    <col min="5897" max="5897" width="12.6640625" style="335" bestFit="1" customWidth="1"/>
    <col min="5898" max="6149" width="11.44140625" style="335"/>
    <col min="6150" max="6151" width="11.5546875" style="335" bestFit="1" customWidth="1"/>
    <col min="6152" max="6152" width="13.33203125" style="335" customWidth="1"/>
    <col min="6153" max="6153" width="12.6640625" style="335" bestFit="1" customWidth="1"/>
    <col min="6154" max="6405" width="11.44140625" style="335"/>
    <col min="6406" max="6407" width="11.5546875" style="335" bestFit="1" customWidth="1"/>
    <col min="6408" max="6408" width="13.33203125" style="335" customWidth="1"/>
    <col min="6409" max="6409" width="12.6640625" style="335" bestFit="1" customWidth="1"/>
    <col min="6410" max="6661" width="11.44140625" style="335"/>
    <col min="6662" max="6663" width="11.5546875" style="335" bestFit="1" customWidth="1"/>
    <col min="6664" max="6664" width="13.33203125" style="335" customWidth="1"/>
    <col min="6665" max="6665" width="12.6640625" style="335" bestFit="1" customWidth="1"/>
    <col min="6666" max="6917" width="11.44140625" style="335"/>
    <col min="6918" max="6919" width="11.5546875" style="335" bestFit="1" customWidth="1"/>
    <col min="6920" max="6920" width="13.33203125" style="335" customWidth="1"/>
    <col min="6921" max="6921" width="12.6640625" style="335" bestFit="1" customWidth="1"/>
    <col min="6922" max="7173" width="11.44140625" style="335"/>
    <col min="7174" max="7175" width="11.5546875" style="335" bestFit="1" customWidth="1"/>
    <col min="7176" max="7176" width="13.33203125" style="335" customWidth="1"/>
    <col min="7177" max="7177" width="12.6640625" style="335" bestFit="1" customWidth="1"/>
    <col min="7178" max="7429" width="11.44140625" style="335"/>
    <col min="7430" max="7431" width="11.5546875" style="335" bestFit="1" customWidth="1"/>
    <col min="7432" max="7432" width="13.33203125" style="335" customWidth="1"/>
    <col min="7433" max="7433" width="12.6640625" style="335" bestFit="1" customWidth="1"/>
    <col min="7434" max="7685" width="11.44140625" style="335"/>
    <col min="7686" max="7687" width="11.5546875" style="335" bestFit="1" customWidth="1"/>
    <col min="7688" max="7688" width="13.33203125" style="335" customWidth="1"/>
    <col min="7689" max="7689" width="12.6640625" style="335" bestFit="1" customWidth="1"/>
    <col min="7690" max="7941" width="11.44140625" style="335"/>
    <col min="7942" max="7943" width="11.5546875" style="335" bestFit="1" customWidth="1"/>
    <col min="7944" max="7944" width="13.33203125" style="335" customWidth="1"/>
    <col min="7945" max="7945" width="12.6640625" style="335" bestFit="1" customWidth="1"/>
    <col min="7946" max="8197" width="11.44140625" style="335"/>
    <col min="8198" max="8199" width="11.5546875" style="335" bestFit="1" customWidth="1"/>
    <col min="8200" max="8200" width="13.33203125" style="335" customWidth="1"/>
    <col min="8201" max="8201" width="12.6640625" style="335" bestFit="1" customWidth="1"/>
    <col min="8202" max="8453" width="11.44140625" style="335"/>
    <col min="8454" max="8455" width="11.5546875" style="335" bestFit="1" customWidth="1"/>
    <col min="8456" max="8456" width="13.33203125" style="335" customWidth="1"/>
    <col min="8457" max="8457" width="12.6640625" style="335" bestFit="1" customWidth="1"/>
    <col min="8458" max="8709" width="11.44140625" style="335"/>
    <col min="8710" max="8711" width="11.5546875" style="335" bestFit="1" customWidth="1"/>
    <col min="8712" max="8712" width="13.33203125" style="335" customWidth="1"/>
    <col min="8713" max="8713" width="12.6640625" style="335" bestFit="1" customWidth="1"/>
    <col min="8714" max="8965" width="11.44140625" style="335"/>
    <col min="8966" max="8967" width="11.5546875" style="335" bestFit="1" customWidth="1"/>
    <col min="8968" max="8968" width="13.33203125" style="335" customWidth="1"/>
    <col min="8969" max="8969" width="12.6640625" style="335" bestFit="1" customWidth="1"/>
    <col min="8970" max="9221" width="11.44140625" style="335"/>
    <col min="9222" max="9223" width="11.5546875" style="335" bestFit="1" customWidth="1"/>
    <col min="9224" max="9224" width="13.33203125" style="335" customWidth="1"/>
    <col min="9225" max="9225" width="12.6640625" style="335" bestFit="1" customWidth="1"/>
    <col min="9226" max="9477" width="11.44140625" style="335"/>
    <col min="9478" max="9479" width="11.5546875" style="335" bestFit="1" customWidth="1"/>
    <col min="9480" max="9480" width="13.33203125" style="335" customWidth="1"/>
    <col min="9481" max="9481" width="12.6640625" style="335" bestFit="1" customWidth="1"/>
    <col min="9482" max="9733" width="11.44140625" style="335"/>
    <col min="9734" max="9735" width="11.5546875" style="335" bestFit="1" customWidth="1"/>
    <col min="9736" max="9736" width="13.33203125" style="335" customWidth="1"/>
    <col min="9737" max="9737" width="12.6640625" style="335" bestFit="1" customWidth="1"/>
    <col min="9738" max="9989" width="11.44140625" style="335"/>
    <col min="9990" max="9991" width="11.5546875" style="335" bestFit="1" customWidth="1"/>
    <col min="9992" max="9992" width="13.33203125" style="335" customWidth="1"/>
    <col min="9993" max="9993" width="12.6640625" style="335" bestFit="1" customWidth="1"/>
    <col min="9994" max="10245" width="11.44140625" style="335"/>
    <col min="10246" max="10247" width="11.5546875" style="335" bestFit="1" customWidth="1"/>
    <col min="10248" max="10248" width="13.33203125" style="335" customWidth="1"/>
    <col min="10249" max="10249" width="12.6640625" style="335" bestFit="1" customWidth="1"/>
    <col min="10250" max="10501" width="11.44140625" style="335"/>
    <col min="10502" max="10503" width="11.5546875" style="335" bestFit="1" customWidth="1"/>
    <col min="10504" max="10504" width="13.33203125" style="335" customWidth="1"/>
    <col min="10505" max="10505" width="12.6640625" style="335" bestFit="1" customWidth="1"/>
    <col min="10506" max="10757" width="11.44140625" style="335"/>
    <col min="10758" max="10759" width="11.5546875" style="335" bestFit="1" customWidth="1"/>
    <col min="10760" max="10760" width="13.33203125" style="335" customWidth="1"/>
    <col min="10761" max="10761" width="12.6640625" style="335" bestFit="1" customWidth="1"/>
    <col min="10762" max="11013" width="11.44140625" style="335"/>
    <col min="11014" max="11015" width="11.5546875" style="335" bestFit="1" customWidth="1"/>
    <col min="11016" max="11016" width="13.33203125" style="335" customWidth="1"/>
    <col min="11017" max="11017" width="12.6640625" style="335" bestFit="1" customWidth="1"/>
    <col min="11018" max="11269" width="11.44140625" style="335"/>
    <col min="11270" max="11271" width="11.5546875" style="335" bestFit="1" customWidth="1"/>
    <col min="11272" max="11272" width="13.33203125" style="335" customWidth="1"/>
    <col min="11273" max="11273" width="12.6640625" style="335" bestFit="1" customWidth="1"/>
    <col min="11274" max="11525" width="11.44140625" style="335"/>
    <col min="11526" max="11527" width="11.5546875" style="335" bestFit="1" customWidth="1"/>
    <col min="11528" max="11528" width="13.33203125" style="335" customWidth="1"/>
    <col min="11529" max="11529" width="12.6640625" style="335" bestFit="1" customWidth="1"/>
    <col min="11530" max="11781" width="11.44140625" style="335"/>
    <col min="11782" max="11783" width="11.5546875" style="335" bestFit="1" customWidth="1"/>
    <col min="11784" max="11784" width="13.33203125" style="335" customWidth="1"/>
    <col min="11785" max="11785" width="12.6640625" style="335" bestFit="1" customWidth="1"/>
    <col min="11786" max="12037" width="11.44140625" style="335"/>
    <col min="12038" max="12039" width="11.5546875" style="335" bestFit="1" customWidth="1"/>
    <col min="12040" max="12040" width="13.33203125" style="335" customWidth="1"/>
    <col min="12041" max="12041" width="12.6640625" style="335" bestFit="1" customWidth="1"/>
    <col min="12042" max="12293" width="11.44140625" style="335"/>
    <col min="12294" max="12295" width="11.5546875" style="335" bestFit="1" customWidth="1"/>
    <col min="12296" max="12296" width="13.33203125" style="335" customWidth="1"/>
    <col min="12297" max="12297" width="12.6640625" style="335" bestFit="1" customWidth="1"/>
    <col min="12298" max="12549" width="11.44140625" style="335"/>
    <col min="12550" max="12551" width="11.5546875" style="335" bestFit="1" customWidth="1"/>
    <col min="12552" max="12552" width="13.33203125" style="335" customWidth="1"/>
    <col min="12553" max="12553" width="12.6640625" style="335" bestFit="1" customWidth="1"/>
    <col min="12554" max="12805" width="11.44140625" style="335"/>
    <col min="12806" max="12807" width="11.5546875" style="335" bestFit="1" customWidth="1"/>
    <col min="12808" max="12808" width="13.33203125" style="335" customWidth="1"/>
    <col min="12809" max="12809" width="12.6640625" style="335" bestFit="1" customWidth="1"/>
    <col min="12810" max="13061" width="11.44140625" style="335"/>
    <col min="13062" max="13063" width="11.5546875" style="335" bestFit="1" customWidth="1"/>
    <col min="13064" max="13064" width="13.33203125" style="335" customWidth="1"/>
    <col min="13065" max="13065" width="12.6640625" style="335" bestFit="1" customWidth="1"/>
    <col min="13066" max="13317" width="11.44140625" style="335"/>
    <col min="13318" max="13319" width="11.5546875" style="335" bestFit="1" customWidth="1"/>
    <col min="13320" max="13320" width="13.33203125" style="335" customWidth="1"/>
    <col min="13321" max="13321" width="12.6640625" style="335" bestFit="1" customWidth="1"/>
    <col min="13322" max="13573" width="11.44140625" style="335"/>
    <col min="13574" max="13575" width="11.5546875" style="335" bestFit="1" customWidth="1"/>
    <col min="13576" max="13576" width="13.33203125" style="335" customWidth="1"/>
    <col min="13577" max="13577" width="12.6640625" style="335" bestFit="1" customWidth="1"/>
    <col min="13578" max="13829" width="11.44140625" style="335"/>
    <col min="13830" max="13831" width="11.5546875" style="335" bestFit="1" customWidth="1"/>
    <col min="13832" max="13832" width="13.33203125" style="335" customWidth="1"/>
    <col min="13833" max="13833" width="12.6640625" style="335" bestFit="1" customWidth="1"/>
    <col min="13834" max="14085" width="11.44140625" style="335"/>
    <col min="14086" max="14087" width="11.5546875" style="335" bestFit="1" customWidth="1"/>
    <col min="14088" max="14088" width="13.33203125" style="335" customWidth="1"/>
    <col min="14089" max="14089" width="12.6640625" style="335" bestFit="1" customWidth="1"/>
    <col min="14090" max="14341" width="11.44140625" style="335"/>
    <col min="14342" max="14343" width="11.5546875" style="335" bestFit="1" customWidth="1"/>
    <col min="14344" max="14344" width="13.33203125" style="335" customWidth="1"/>
    <col min="14345" max="14345" width="12.6640625" style="335" bestFit="1" customWidth="1"/>
    <col min="14346" max="14597" width="11.44140625" style="335"/>
    <col min="14598" max="14599" width="11.5546875" style="335" bestFit="1" customWidth="1"/>
    <col min="14600" max="14600" width="13.33203125" style="335" customWidth="1"/>
    <col min="14601" max="14601" width="12.6640625" style="335" bestFit="1" customWidth="1"/>
    <col min="14602" max="14853" width="11.44140625" style="335"/>
    <col min="14854" max="14855" width="11.5546875" style="335" bestFit="1" customWidth="1"/>
    <col min="14856" max="14856" width="13.33203125" style="335" customWidth="1"/>
    <col min="14857" max="14857" width="12.6640625" style="335" bestFit="1" customWidth="1"/>
    <col min="14858" max="15109" width="11.44140625" style="335"/>
    <col min="15110" max="15111" width="11.5546875" style="335" bestFit="1" customWidth="1"/>
    <col min="15112" max="15112" width="13.33203125" style="335" customWidth="1"/>
    <col min="15113" max="15113" width="12.6640625" style="335" bestFit="1" customWidth="1"/>
    <col min="15114" max="15365" width="11.44140625" style="335"/>
    <col min="15366" max="15367" width="11.5546875" style="335" bestFit="1" customWidth="1"/>
    <col min="15368" max="15368" width="13.33203125" style="335" customWidth="1"/>
    <col min="15369" max="15369" width="12.6640625" style="335" bestFit="1" customWidth="1"/>
    <col min="15370" max="15621" width="11.44140625" style="335"/>
    <col min="15622" max="15623" width="11.5546875" style="335" bestFit="1" customWidth="1"/>
    <col min="15624" max="15624" width="13.33203125" style="335" customWidth="1"/>
    <col min="15625" max="15625" width="12.6640625" style="335" bestFit="1" customWidth="1"/>
    <col min="15626" max="15877" width="11.44140625" style="335"/>
    <col min="15878" max="15879" width="11.5546875" style="335" bestFit="1" customWidth="1"/>
    <col min="15880" max="15880" width="13.33203125" style="335" customWidth="1"/>
    <col min="15881" max="15881" width="12.6640625" style="335" bestFit="1" customWidth="1"/>
    <col min="15882" max="16133" width="11.44140625" style="335"/>
    <col min="16134" max="16135" width="11.5546875" style="335" bestFit="1" customWidth="1"/>
    <col min="16136" max="16136" width="13.33203125" style="335" customWidth="1"/>
    <col min="16137" max="16137" width="12.6640625" style="335" bestFit="1" customWidth="1"/>
    <col min="16138" max="16384" width="11.44140625" style="335"/>
  </cols>
  <sheetData>
    <row r="2" spans="1:11" ht="15" customHeight="1" x14ac:dyDescent="0.25">
      <c r="A2" s="334" t="s">
        <v>537</v>
      </c>
      <c r="B2" s="7"/>
      <c r="C2" s="7"/>
      <c r="D2" s="7"/>
      <c r="E2" s="7"/>
      <c r="F2" s="334"/>
      <c r="G2" s="7"/>
      <c r="H2" s="403"/>
      <c r="I2" s="201"/>
      <c r="J2" s="201"/>
    </row>
    <row r="3" spans="1:11" s="404" customFormat="1" ht="15" customHeight="1" x14ac:dyDescent="0.25">
      <c r="A3" s="57"/>
      <c r="B3" s="11"/>
      <c r="C3" s="11"/>
      <c r="D3" s="11"/>
      <c r="E3" s="11"/>
      <c r="F3" s="57"/>
      <c r="G3" s="11"/>
      <c r="H3" s="320"/>
    </row>
    <row r="4" spans="1:11" ht="15" customHeight="1" x14ac:dyDescent="0.25">
      <c r="A4" s="11" t="s">
        <v>266</v>
      </c>
      <c r="B4" s="11"/>
      <c r="C4" s="11"/>
      <c r="D4" s="11"/>
      <c r="E4" s="11"/>
      <c r="F4" s="57"/>
      <c r="G4" s="11"/>
      <c r="H4" s="405"/>
      <c r="I4" s="404"/>
      <c r="J4" s="404"/>
    </row>
    <row r="5" spans="1:11" ht="15" customHeight="1" x14ac:dyDescent="0.25">
      <c r="A5" s="336" t="s">
        <v>555</v>
      </c>
      <c r="B5" s="336"/>
      <c r="C5" s="336"/>
      <c r="D5" s="336"/>
      <c r="E5" s="336"/>
      <c r="F5" s="5"/>
      <c r="G5" s="336"/>
      <c r="H5" s="388"/>
    </row>
    <row r="6" spans="1:11" ht="15" customHeight="1" x14ac:dyDescent="0.25">
      <c r="A6" s="336" t="s">
        <v>556</v>
      </c>
      <c r="B6" s="336"/>
      <c r="C6" s="336"/>
      <c r="D6" s="336"/>
      <c r="E6" s="336"/>
      <c r="F6" s="5"/>
      <c r="G6" s="336"/>
      <c r="H6" s="388"/>
    </row>
    <row r="7" spans="1:11" ht="15" customHeight="1" x14ac:dyDescent="0.25">
      <c r="A7" s="336" t="s">
        <v>557</v>
      </c>
      <c r="B7" s="336"/>
      <c r="C7" s="336"/>
      <c r="D7" s="336"/>
      <c r="E7" s="336"/>
      <c r="F7" s="5"/>
      <c r="G7" s="336"/>
      <c r="H7" s="388"/>
    </row>
    <row r="8" spans="1:11" ht="15" customHeight="1" x14ac:dyDescent="0.25">
      <c r="A8" s="336" t="s">
        <v>267</v>
      </c>
      <c r="B8" s="336"/>
      <c r="C8" s="336"/>
      <c r="D8" s="336"/>
      <c r="E8" s="336"/>
      <c r="F8" s="5"/>
      <c r="G8" s="336"/>
      <c r="H8" s="388"/>
    </row>
    <row r="9" spans="1:11" ht="15" customHeight="1" x14ac:dyDescent="0.25">
      <c r="A9" s="336" t="s">
        <v>268</v>
      </c>
      <c r="B9" s="336"/>
      <c r="C9" s="336"/>
      <c r="D9" s="336"/>
      <c r="E9" s="336"/>
      <c r="F9" s="5"/>
      <c r="G9" s="336"/>
      <c r="H9" s="388"/>
    </row>
    <row r="10" spans="1:11" ht="15" customHeight="1" x14ac:dyDescent="0.25">
      <c r="A10" s="336"/>
      <c r="B10" s="336"/>
      <c r="C10" s="336"/>
      <c r="D10" s="336"/>
      <c r="E10" s="336"/>
      <c r="F10" s="5"/>
      <c r="G10" s="336"/>
      <c r="H10" s="388"/>
    </row>
    <row r="11" spans="1:11" ht="15" customHeight="1" x14ac:dyDescent="0.25">
      <c r="A11" s="336" t="s">
        <v>558</v>
      </c>
      <c r="B11" s="336"/>
      <c r="C11" s="336"/>
      <c r="D11" s="336"/>
      <c r="E11" s="336"/>
      <c r="F11" s="5"/>
      <c r="G11" s="336"/>
      <c r="H11" s="388"/>
    </row>
    <row r="12" spans="1:11" ht="15" customHeight="1" x14ac:dyDescent="0.25">
      <c r="A12" s="336" t="s">
        <v>559</v>
      </c>
      <c r="B12" s="336"/>
      <c r="C12" s="336"/>
      <c r="D12" s="336"/>
      <c r="E12" s="336"/>
      <c r="F12" s="5"/>
      <c r="G12" s="336"/>
      <c r="H12" s="388"/>
      <c r="I12" s="406"/>
      <c r="J12" s="407"/>
    </row>
    <row r="13" spans="1:11" s="102" customFormat="1" ht="15" customHeight="1" x14ac:dyDescent="0.25">
      <c r="A13" s="336" t="s">
        <v>560</v>
      </c>
      <c r="B13" s="336"/>
      <c r="C13" s="336"/>
      <c r="D13" s="336"/>
      <c r="E13" s="336"/>
      <c r="F13" s="5"/>
      <c r="G13" s="336"/>
      <c r="H13" s="388"/>
      <c r="I13" s="336"/>
    </row>
    <row r="14" spans="1:11" ht="15" customHeight="1" x14ac:dyDescent="0.25">
      <c r="A14" s="336" t="s">
        <v>561</v>
      </c>
      <c r="B14" s="336"/>
      <c r="C14" s="336"/>
      <c r="D14" s="336"/>
      <c r="E14" s="336"/>
      <c r="F14" s="5"/>
      <c r="G14" s="336"/>
      <c r="H14" s="388"/>
      <c r="I14" s="400"/>
      <c r="J14" s="336"/>
      <c r="K14" s="336"/>
    </row>
    <row r="15" spans="1:11" ht="15" customHeight="1" x14ac:dyDescent="0.25">
      <c r="A15" s="11"/>
      <c r="B15" s="336"/>
      <c r="C15" s="336"/>
      <c r="D15" s="336"/>
      <c r="E15" s="336"/>
      <c r="F15" s="5"/>
      <c r="G15" s="336"/>
      <c r="H15" s="388"/>
    </row>
    <row r="16" spans="1:11" ht="15" customHeight="1" x14ac:dyDescent="0.25">
      <c r="A16" s="11"/>
      <c r="B16" s="336"/>
      <c r="C16" s="336"/>
      <c r="D16" s="336"/>
      <c r="E16" s="336"/>
      <c r="F16" s="5"/>
      <c r="G16" s="336"/>
      <c r="H16" s="288"/>
    </row>
    <row r="17" spans="1:12" ht="15" customHeight="1" x14ac:dyDescent="0.25">
      <c r="A17" s="408" t="s">
        <v>734</v>
      </c>
      <c r="B17" s="333"/>
      <c r="C17" s="333"/>
      <c r="D17" s="336"/>
      <c r="E17" s="336"/>
      <c r="F17" s="5"/>
      <c r="G17" s="336"/>
      <c r="H17" s="289">
        <v>162272</v>
      </c>
    </row>
    <row r="18" spans="1:12" ht="15" customHeight="1" x14ac:dyDescent="0.25">
      <c r="A18" s="409"/>
      <c r="B18" s="410" t="s">
        <v>735</v>
      </c>
      <c r="C18" s="333"/>
      <c r="D18" s="13"/>
      <c r="E18" s="13"/>
      <c r="F18" s="138"/>
      <c r="G18" s="13"/>
      <c r="H18" s="339"/>
    </row>
    <row r="19" spans="1:12" ht="15" customHeight="1" x14ac:dyDescent="0.25">
      <c r="A19" s="411"/>
      <c r="B19" s="412" t="s">
        <v>736</v>
      </c>
      <c r="C19" s="412"/>
      <c r="D19" s="13"/>
      <c r="E19" s="13"/>
      <c r="F19" s="138"/>
      <c r="G19" s="13"/>
      <c r="H19" s="413">
        <v>12792</v>
      </c>
    </row>
    <row r="20" spans="1:12" ht="15" customHeight="1" x14ac:dyDescent="0.25">
      <c r="A20" s="13"/>
      <c r="B20" s="13" t="s">
        <v>562</v>
      </c>
      <c r="C20" s="13"/>
      <c r="D20" s="13"/>
      <c r="E20" s="13"/>
      <c r="F20" s="138"/>
      <c r="G20" s="13"/>
      <c r="H20" s="339"/>
    </row>
    <row r="21" spans="1:12" ht="15" customHeight="1" x14ac:dyDescent="0.25">
      <c r="A21" s="336"/>
      <c r="B21" s="336" t="s">
        <v>563</v>
      </c>
      <c r="C21" s="336"/>
      <c r="D21" s="336"/>
      <c r="E21" s="336"/>
      <c r="F21" s="5"/>
      <c r="G21" s="336"/>
      <c r="H21" s="288"/>
    </row>
    <row r="22" spans="1:12" ht="15" customHeight="1" x14ac:dyDescent="0.25">
      <c r="A22" s="336"/>
      <c r="B22" s="336"/>
      <c r="C22" s="336"/>
      <c r="D22" s="336"/>
      <c r="E22" s="336"/>
      <c r="F22" s="5"/>
      <c r="G22" s="336"/>
      <c r="H22" s="288"/>
      <c r="J22" s="336"/>
    </row>
    <row r="23" spans="1:12" ht="15" customHeight="1" x14ac:dyDescent="0.25">
      <c r="A23" s="336" t="s">
        <v>742</v>
      </c>
      <c r="B23" s="336"/>
      <c r="C23" s="336"/>
      <c r="D23" s="336"/>
      <c r="E23" s="336"/>
      <c r="F23" s="5"/>
      <c r="G23" s="336"/>
      <c r="H23" s="289">
        <f>SUM(H17:H22)</f>
        <v>175064</v>
      </c>
      <c r="J23" s="336"/>
    </row>
    <row r="24" spans="1:12" ht="15" customHeight="1" x14ac:dyDescent="0.25">
      <c r="A24" s="336"/>
      <c r="B24" s="336"/>
      <c r="C24" s="336"/>
      <c r="D24" s="336"/>
      <c r="E24" s="336"/>
      <c r="F24" s="5"/>
      <c r="G24" s="336"/>
      <c r="H24" s="414"/>
      <c r="J24" s="336"/>
    </row>
    <row r="25" spans="1:12" ht="15" customHeight="1" x14ac:dyDescent="0.25">
      <c r="A25" s="13"/>
      <c r="B25" s="336"/>
      <c r="C25" s="336"/>
      <c r="D25" s="336"/>
      <c r="E25" s="336"/>
      <c r="F25" s="5"/>
      <c r="G25" s="336"/>
      <c r="H25" s="414"/>
      <c r="J25" s="336"/>
    </row>
    <row r="26" spans="1:12" ht="15" customHeight="1" x14ac:dyDescent="0.25">
      <c r="A26" s="13" t="s">
        <v>564</v>
      </c>
      <c r="B26" s="13"/>
      <c r="C26" s="13"/>
      <c r="D26" s="13"/>
      <c r="E26" s="13"/>
      <c r="F26" s="5"/>
      <c r="G26" s="336"/>
      <c r="H26" s="327"/>
      <c r="J26" s="336"/>
    </row>
    <row r="27" spans="1:12" ht="15" customHeight="1" x14ac:dyDescent="0.3">
      <c r="A27" s="415" t="s">
        <v>264</v>
      </c>
      <c r="B27" s="416"/>
      <c r="C27" s="416"/>
      <c r="D27" s="416"/>
      <c r="E27" s="416"/>
      <c r="F27" s="417"/>
      <c r="G27" s="416"/>
      <c r="H27" s="418"/>
      <c r="I27" s="102"/>
      <c r="J27" s="336"/>
    </row>
    <row r="28" spans="1:12" ht="15" customHeight="1" x14ac:dyDescent="0.25">
      <c r="A28" s="13"/>
      <c r="B28" s="13"/>
      <c r="C28" s="13"/>
      <c r="D28" s="13"/>
      <c r="E28" s="13"/>
      <c r="F28" s="13"/>
      <c r="G28" s="13"/>
      <c r="H28" s="327"/>
      <c r="I28" s="5"/>
      <c r="J28" s="336"/>
    </row>
    <row r="29" spans="1:12" ht="15" customHeight="1" x14ac:dyDescent="0.25">
      <c r="A29" s="13" t="s">
        <v>565</v>
      </c>
      <c r="B29" s="13"/>
      <c r="C29" s="13"/>
      <c r="D29" s="13"/>
      <c r="E29" s="13"/>
      <c r="F29" s="13"/>
      <c r="G29" s="13"/>
      <c r="H29" s="327">
        <v>64779</v>
      </c>
      <c r="I29" s="5"/>
      <c r="J29" s="336"/>
    </row>
    <row r="30" spans="1:12" ht="15" customHeight="1" x14ac:dyDescent="0.25">
      <c r="A30" s="12" t="s">
        <v>566</v>
      </c>
      <c r="B30" s="13"/>
      <c r="C30" s="13"/>
      <c r="D30" s="13"/>
      <c r="E30" s="13"/>
      <c r="F30" s="13"/>
      <c r="G30" s="13"/>
      <c r="H30" s="327"/>
      <c r="I30" s="5"/>
      <c r="J30" s="336"/>
    </row>
    <row r="31" spans="1:12" ht="15" customHeight="1" x14ac:dyDescent="0.25">
      <c r="A31" s="13" t="s">
        <v>567</v>
      </c>
      <c r="B31" s="13"/>
      <c r="C31" s="13"/>
      <c r="D31" s="13"/>
      <c r="E31" s="13"/>
      <c r="F31" s="13"/>
      <c r="G31" s="13"/>
      <c r="H31" s="419"/>
      <c r="I31" s="5"/>
      <c r="J31" s="336"/>
    </row>
    <row r="32" spans="1:12" ht="15" customHeight="1" x14ac:dyDescent="0.25">
      <c r="A32" s="13" t="s">
        <v>568</v>
      </c>
      <c r="B32" s="13"/>
      <c r="C32" s="13"/>
      <c r="D32" s="13"/>
      <c r="E32" s="13"/>
      <c r="F32" s="13"/>
      <c r="G32" s="13"/>
      <c r="H32" s="339"/>
      <c r="I32" s="138"/>
      <c r="J32" s="336"/>
      <c r="L32" s="336"/>
    </row>
    <row r="33" spans="1:12" ht="15" customHeight="1" x14ac:dyDescent="0.25">
      <c r="A33" s="18" t="s">
        <v>569</v>
      </c>
      <c r="B33" s="13"/>
      <c r="C33" s="13"/>
      <c r="D33" s="13"/>
      <c r="E33" s="13"/>
      <c r="F33" s="13"/>
      <c r="G33" s="13"/>
      <c r="H33" s="339"/>
      <c r="I33" s="138"/>
      <c r="J33" s="336"/>
      <c r="K33" s="336"/>
      <c r="L33" s="336"/>
    </row>
    <row r="34" spans="1:12" ht="15" customHeight="1" x14ac:dyDescent="0.25">
      <c r="A34" s="336" t="s">
        <v>570</v>
      </c>
      <c r="B34" s="13"/>
      <c r="C34" s="13"/>
      <c r="D34" s="13"/>
      <c r="E34" s="13"/>
      <c r="F34" s="13"/>
      <c r="G34" s="13"/>
      <c r="H34" s="339"/>
      <c r="I34" s="138"/>
    </row>
    <row r="35" spans="1:12" ht="15" customHeight="1" x14ac:dyDescent="0.25">
      <c r="A35" s="19" t="s">
        <v>743</v>
      </c>
      <c r="B35" s="20"/>
      <c r="C35" s="20"/>
      <c r="D35" s="20"/>
      <c r="E35" s="20"/>
      <c r="F35" s="20"/>
      <c r="G35" s="20"/>
      <c r="H35" s="290">
        <f>SUM(H29:H34)</f>
        <v>64779</v>
      </c>
      <c r="I35" s="138"/>
    </row>
    <row r="36" spans="1:12" ht="15" customHeight="1" x14ac:dyDescent="0.25">
      <c r="A36" s="336"/>
      <c r="B36" s="336"/>
      <c r="C36" s="336"/>
      <c r="D36" s="336"/>
      <c r="E36" s="336"/>
      <c r="F36" s="336"/>
      <c r="G36" s="336"/>
      <c r="H36" s="288"/>
      <c r="I36" s="138"/>
    </row>
    <row r="37" spans="1:12" ht="15" customHeight="1" x14ac:dyDescent="0.25">
      <c r="A37" s="338" t="s">
        <v>265</v>
      </c>
    </row>
    <row r="38" spans="1:12" ht="15" customHeight="1" x14ac:dyDescent="0.25">
      <c r="A38" s="102"/>
    </row>
    <row r="39" spans="1:12" ht="15" customHeight="1" x14ac:dyDescent="0.3">
      <c r="A39" s="16" t="s">
        <v>567</v>
      </c>
      <c r="B39" s="13"/>
      <c r="C39" s="13"/>
      <c r="D39" s="13"/>
      <c r="E39" s="13"/>
      <c r="F39" s="1"/>
      <c r="G39" s="336"/>
      <c r="H39" s="115"/>
    </row>
    <row r="40" spans="1:12" ht="15" customHeight="1" x14ac:dyDescent="0.25">
      <c r="A40" s="13" t="s">
        <v>571</v>
      </c>
      <c r="B40" s="13"/>
      <c r="C40" s="13"/>
      <c r="D40" s="13"/>
      <c r="E40" s="13"/>
      <c r="F40" s="1"/>
      <c r="G40" s="336"/>
      <c r="H40" s="115">
        <v>78028</v>
      </c>
      <c r="I40" s="1"/>
    </row>
    <row r="41" spans="1:12" ht="15" customHeight="1" x14ac:dyDescent="0.25">
      <c r="A41" s="13" t="s">
        <v>737</v>
      </c>
      <c r="B41" s="13"/>
      <c r="C41" s="13"/>
      <c r="D41" s="13"/>
      <c r="E41" s="13"/>
      <c r="F41" s="1"/>
      <c r="G41" s="336"/>
      <c r="H41" s="288">
        <v>12792</v>
      </c>
      <c r="I41" s="1"/>
    </row>
    <row r="42" spans="1:12" ht="15" customHeight="1" x14ac:dyDescent="0.25">
      <c r="A42" s="13" t="s">
        <v>738</v>
      </c>
      <c r="B42" s="13"/>
      <c r="C42" s="13"/>
      <c r="D42" s="13"/>
      <c r="E42" s="13"/>
      <c r="F42" s="1"/>
      <c r="G42" s="336"/>
      <c r="H42" s="288">
        <v>-1582</v>
      </c>
    </row>
    <row r="43" spans="1:12" ht="15" customHeight="1" x14ac:dyDescent="0.25">
      <c r="A43" s="13" t="s">
        <v>744</v>
      </c>
      <c r="B43" s="13"/>
      <c r="C43" s="13"/>
      <c r="E43" s="13" t="s">
        <v>572</v>
      </c>
      <c r="F43" s="1"/>
      <c r="G43" s="336"/>
      <c r="H43" s="114">
        <f>SUM(H40:H42)</f>
        <v>89238</v>
      </c>
    </row>
    <row r="44" spans="1:12" ht="15" customHeight="1" x14ac:dyDescent="0.25">
      <c r="A44" s="13"/>
      <c r="B44" s="13"/>
      <c r="C44" s="13"/>
      <c r="D44" s="13"/>
      <c r="E44" s="13"/>
      <c r="F44" s="1"/>
      <c r="G44" s="336"/>
      <c r="H44" s="114"/>
    </row>
    <row r="45" spans="1:12" ht="15" customHeight="1" x14ac:dyDescent="0.3">
      <c r="A45" s="16" t="s">
        <v>573</v>
      </c>
      <c r="B45" s="13"/>
      <c r="C45" s="13"/>
      <c r="D45" s="13"/>
      <c r="E45" s="13"/>
      <c r="F45" s="1"/>
      <c r="G45" s="336"/>
      <c r="H45" s="114"/>
    </row>
    <row r="46" spans="1:12" ht="15" customHeight="1" x14ac:dyDescent="0.25">
      <c r="A46" s="336" t="s">
        <v>574</v>
      </c>
      <c r="B46" s="336"/>
      <c r="C46" s="336"/>
      <c r="D46" s="336"/>
      <c r="E46" s="336"/>
      <c r="F46" s="1"/>
      <c r="G46" s="336"/>
      <c r="H46" s="113">
        <v>19465</v>
      </c>
      <c r="I46" s="420"/>
    </row>
    <row r="47" spans="1:12" ht="15" customHeight="1" x14ac:dyDescent="0.25">
      <c r="A47" s="13" t="s">
        <v>575</v>
      </c>
      <c r="B47" s="336"/>
      <c r="C47" s="336"/>
      <c r="D47" s="336"/>
      <c r="E47" s="336"/>
      <c r="F47" s="1"/>
      <c r="G47" s="336"/>
      <c r="H47" s="113">
        <v>1582</v>
      </c>
    </row>
    <row r="48" spans="1:12" ht="15" customHeight="1" x14ac:dyDescent="0.25">
      <c r="A48" s="13" t="s">
        <v>576</v>
      </c>
      <c r="B48" s="13"/>
      <c r="C48" s="13"/>
      <c r="D48" s="13"/>
      <c r="E48" s="13"/>
      <c r="F48" s="1"/>
      <c r="G48" s="336"/>
      <c r="H48" s="115"/>
    </row>
    <row r="49" spans="1:11" ht="15" customHeight="1" x14ac:dyDescent="0.25">
      <c r="A49" s="13" t="s">
        <v>577</v>
      </c>
      <c r="B49" s="13"/>
      <c r="C49" s="13"/>
      <c r="D49" s="13"/>
      <c r="E49" s="13"/>
      <c r="F49" s="1"/>
      <c r="G49" s="336"/>
      <c r="H49" s="115"/>
    </row>
    <row r="50" spans="1:11" ht="15" customHeight="1" x14ac:dyDescent="0.25">
      <c r="A50" s="13" t="s">
        <v>578</v>
      </c>
      <c r="B50" s="13"/>
      <c r="C50" s="13"/>
      <c r="D50" s="13"/>
      <c r="E50" s="13"/>
      <c r="F50" s="1"/>
      <c r="G50" s="336"/>
      <c r="H50" s="114">
        <f>SUM(H46:H49)</f>
        <v>21047</v>
      </c>
    </row>
    <row r="52" spans="1:11" ht="15" customHeight="1" x14ac:dyDescent="0.25">
      <c r="A52" s="19" t="s">
        <v>745</v>
      </c>
      <c r="B52" s="19"/>
      <c r="C52" s="19"/>
      <c r="D52" s="19"/>
      <c r="E52" s="19"/>
      <c r="F52" s="421"/>
      <c r="G52" s="20"/>
      <c r="H52" s="118">
        <f>H43+H50</f>
        <v>110285</v>
      </c>
    </row>
    <row r="53" spans="1:11" ht="15" customHeight="1" x14ac:dyDescent="0.25">
      <c r="A53" s="138"/>
      <c r="B53" s="138"/>
      <c r="C53" s="138"/>
      <c r="D53" s="138"/>
      <c r="E53" s="138"/>
      <c r="F53" s="422"/>
      <c r="G53" s="13"/>
      <c r="H53" s="114"/>
    </row>
    <row r="54" spans="1:11" ht="15" customHeight="1" x14ac:dyDescent="0.25">
      <c r="A54" s="19" t="s">
        <v>97</v>
      </c>
      <c r="B54" s="19"/>
      <c r="C54" s="19"/>
      <c r="D54" s="19"/>
      <c r="E54" s="19"/>
      <c r="F54" s="421"/>
      <c r="G54" s="20"/>
      <c r="H54" s="118">
        <f>H52+H35</f>
        <v>175064</v>
      </c>
      <c r="I54" s="291"/>
    </row>
    <row r="55" spans="1:11" ht="15" customHeight="1" x14ac:dyDescent="0.25">
      <c r="A55" s="138"/>
      <c r="B55" s="138"/>
      <c r="C55" s="138"/>
      <c r="D55" s="138"/>
      <c r="E55" s="138"/>
      <c r="F55" s="422"/>
      <c r="G55" s="13"/>
      <c r="H55" s="114"/>
    </row>
    <row r="56" spans="1:11" ht="15" customHeight="1" x14ac:dyDescent="0.25">
      <c r="A56" s="138"/>
      <c r="B56" s="138"/>
      <c r="C56" s="138"/>
      <c r="D56" s="138"/>
      <c r="E56" s="138"/>
      <c r="F56" s="422"/>
      <c r="G56" s="13"/>
      <c r="H56" s="114"/>
    </row>
    <row r="57" spans="1:11" ht="15" customHeight="1" x14ac:dyDescent="0.25">
      <c r="A57" s="138" t="s">
        <v>579</v>
      </c>
      <c r="B57" s="138"/>
      <c r="C57" s="138"/>
      <c r="D57" s="138"/>
      <c r="E57" s="138"/>
      <c r="F57" s="422"/>
      <c r="G57" s="13"/>
      <c r="H57" s="114"/>
    </row>
    <row r="58" spans="1:11" ht="15" customHeight="1" x14ac:dyDescent="0.25">
      <c r="A58" s="336" t="s">
        <v>739</v>
      </c>
      <c r="B58" s="336"/>
      <c r="C58" s="336"/>
      <c r="D58" s="336"/>
      <c r="E58" s="336"/>
      <c r="F58" s="336"/>
      <c r="G58" s="336"/>
      <c r="H58" s="288">
        <v>65279</v>
      </c>
      <c r="I58" s="138"/>
    </row>
    <row r="59" spans="1:11" ht="15" customHeight="1" x14ac:dyDescent="0.25">
      <c r="A59" s="15" t="s">
        <v>580</v>
      </c>
      <c r="B59" s="15"/>
      <c r="C59" s="15"/>
      <c r="D59" s="15"/>
      <c r="E59" s="15"/>
      <c r="F59" s="15"/>
      <c r="G59" s="15"/>
      <c r="H59" s="342">
        <v>-500</v>
      </c>
      <c r="I59" s="138"/>
    </row>
    <row r="60" spans="1:11" ht="15" customHeight="1" x14ac:dyDescent="0.25">
      <c r="A60" s="19" t="s">
        <v>581</v>
      </c>
      <c r="B60" s="20"/>
      <c r="C60" s="20"/>
      <c r="D60" s="20"/>
      <c r="E60" s="20"/>
      <c r="F60" s="20"/>
      <c r="G60" s="20"/>
      <c r="H60" s="290">
        <f>SUM(H58:H59)</f>
        <v>64779</v>
      </c>
      <c r="I60" s="138"/>
    </row>
    <row r="61" spans="1:11" ht="15" customHeight="1" x14ac:dyDescent="0.25">
      <c r="A61" s="336"/>
      <c r="B61" s="336"/>
      <c r="C61" s="336"/>
      <c r="D61" s="336"/>
      <c r="E61" s="336"/>
      <c r="F61" s="5"/>
      <c r="G61" s="336"/>
      <c r="H61" s="388"/>
      <c r="K61" s="341"/>
    </row>
    <row r="62" spans="1:11" ht="15" customHeight="1" x14ac:dyDescent="0.25">
      <c r="H62" s="423"/>
    </row>
    <row r="63" spans="1:11" ht="15" customHeight="1" x14ac:dyDescent="0.25">
      <c r="A63" s="84" t="s">
        <v>582</v>
      </c>
      <c r="H63" s="423"/>
    </row>
    <row r="64" spans="1:11" ht="15" customHeight="1" x14ac:dyDescent="0.25">
      <c r="A64" s="336"/>
      <c r="B64" s="336"/>
      <c r="C64" s="336"/>
      <c r="D64" s="336"/>
      <c r="E64" s="336"/>
      <c r="F64" s="336"/>
      <c r="G64" s="343" t="s">
        <v>583</v>
      </c>
      <c r="H64" s="424" t="s">
        <v>584</v>
      </c>
      <c r="I64" s="344"/>
    </row>
    <row r="65" spans="1:12" ht="15" customHeight="1" x14ac:dyDescent="0.25">
      <c r="A65" s="336"/>
      <c r="B65" s="336"/>
      <c r="C65" s="336"/>
      <c r="D65" s="336"/>
      <c r="E65" s="336"/>
      <c r="F65" s="10">
        <v>2010</v>
      </c>
      <c r="G65" s="343" t="s">
        <v>740</v>
      </c>
      <c r="H65" s="424" t="s">
        <v>741</v>
      </c>
      <c r="I65" s="9">
        <v>2011</v>
      </c>
      <c r="K65" s="341"/>
    </row>
    <row r="66" spans="1:12" ht="15" customHeight="1" x14ac:dyDescent="0.25">
      <c r="A66" s="336"/>
      <c r="B66" s="336"/>
      <c r="C66" s="336"/>
      <c r="D66" s="336"/>
      <c r="E66" s="336"/>
      <c r="F66" s="336"/>
      <c r="G66" s="345"/>
      <c r="H66" s="388"/>
      <c r="I66" s="344"/>
      <c r="K66" s="341"/>
    </row>
    <row r="67" spans="1:12" ht="15" customHeight="1" x14ac:dyDescent="0.3">
      <c r="A67" s="18" t="s">
        <v>585</v>
      </c>
      <c r="B67" s="18"/>
      <c r="C67" s="18"/>
      <c r="D67" s="18"/>
      <c r="E67" s="18"/>
      <c r="F67" s="102"/>
      <c r="G67" s="346"/>
      <c r="H67" s="347"/>
      <c r="I67" s="348"/>
      <c r="K67" s="341"/>
    </row>
    <row r="68" spans="1:12" ht="15" customHeight="1" x14ac:dyDescent="0.3">
      <c r="A68" s="18" t="s">
        <v>586</v>
      </c>
      <c r="B68" s="18"/>
      <c r="C68" s="18"/>
      <c r="D68" s="347"/>
      <c r="E68" s="425"/>
      <c r="F68" s="425">
        <v>612</v>
      </c>
      <c r="G68" s="288">
        <v>-20</v>
      </c>
      <c r="H68" s="288">
        <v>-78</v>
      </c>
      <c r="I68" s="348">
        <f t="shared" ref="I68:I76" si="0">SUM(F68:H68)</f>
        <v>514</v>
      </c>
    </row>
    <row r="69" spans="1:12" ht="15" customHeight="1" x14ac:dyDescent="0.3">
      <c r="A69" s="18" t="s">
        <v>587</v>
      </c>
      <c r="B69" s="18"/>
      <c r="C69" s="18"/>
      <c r="D69" s="347"/>
      <c r="E69" s="425"/>
      <c r="F69" s="425">
        <v>2356</v>
      </c>
      <c r="G69" s="420"/>
      <c r="H69" s="420"/>
      <c r="I69" s="348">
        <f t="shared" si="0"/>
        <v>2356</v>
      </c>
      <c r="K69" s="341"/>
    </row>
    <row r="70" spans="1:12" ht="15" customHeight="1" x14ac:dyDescent="0.3">
      <c r="A70" s="18" t="s">
        <v>588</v>
      </c>
      <c r="B70" s="18"/>
      <c r="C70" s="18"/>
      <c r="D70" s="347"/>
      <c r="E70" s="425"/>
      <c r="F70" s="425">
        <v>9474</v>
      </c>
      <c r="G70" s="288">
        <v>1582</v>
      </c>
      <c r="H70" s="288"/>
      <c r="I70" s="348">
        <f t="shared" si="0"/>
        <v>11056</v>
      </c>
      <c r="K70" s="341"/>
    </row>
    <row r="71" spans="1:12" ht="15" customHeight="1" x14ac:dyDescent="0.3">
      <c r="A71" s="18" t="s">
        <v>589</v>
      </c>
      <c r="B71" s="18"/>
      <c r="C71" s="18"/>
      <c r="D71" s="347"/>
      <c r="E71" s="425"/>
      <c r="F71" s="425">
        <v>29571</v>
      </c>
      <c r="G71" s="288">
        <v>6133</v>
      </c>
      <c r="H71" s="288">
        <v>-575</v>
      </c>
      <c r="I71" s="348">
        <f t="shared" si="0"/>
        <v>35129</v>
      </c>
      <c r="K71" s="341"/>
      <c r="L71" s="291"/>
    </row>
    <row r="72" spans="1:12" ht="15" customHeight="1" x14ac:dyDescent="0.3">
      <c r="A72" s="18" t="s">
        <v>590</v>
      </c>
      <c r="B72" s="18"/>
      <c r="C72" s="18"/>
      <c r="D72" s="347"/>
      <c r="E72" s="425"/>
      <c r="F72" s="425">
        <v>549</v>
      </c>
      <c r="G72" s="288">
        <v>429</v>
      </c>
      <c r="H72" s="288"/>
      <c r="I72" s="348">
        <f t="shared" si="0"/>
        <v>978</v>
      </c>
      <c r="K72" s="341"/>
    </row>
    <row r="73" spans="1:12" ht="15" customHeight="1" x14ac:dyDescent="0.3">
      <c r="A73" s="336" t="s">
        <v>591</v>
      </c>
      <c r="B73" s="336"/>
      <c r="C73" s="336"/>
      <c r="D73" s="347"/>
      <c r="E73" s="425"/>
      <c r="F73" s="425">
        <v>14782</v>
      </c>
      <c r="G73" s="288">
        <v>1624</v>
      </c>
      <c r="H73" s="288">
        <v>-655</v>
      </c>
      <c r="I73" s="348">
        <f t="shared" si="0"/>
        <v>15751</v>
      </c>
      <c r="K73" s="341"/>
    </row>
    <row r="74" spans="1:12" ht="15" customHeight="1" x14ac:dyDescent="0.3">
      <c r="A74" s="336" t="s">
        <v>592</v>
      </c>
      <c r="B74" s="336"/>
      <c r="C74" s="336"/>
      <c r="D74" s="347"/>
      <c r="E74" s="425"/>
      <c r="F74" s="425">
        <v>7344</v>
      </c>
      <c r="G74" s="288">
        <v>311</v>
      </c>
      <c r="H74" s="288"/>
      <c r="I74" s="348">
        <f t="shared" si="0"/>
        <v>7655</v>
      </c>
      <c r="K74" s="341"/>
    </row>
    <row r="75" spans="1:12" ht="15" customHeight="1" x14ac:dyDescent="0.3">
      <c r="A75" s="336" t="s">
        <v>593</v>
      </c>
      <c r="B75" s="336"/>
      <c r="C75" s="336"/>
      <c r="D75" s="347"/>
      <c r="E75" s="425"/>
      <c r="F75" s="425">
        <v>4769</v>
      </c>
      <c r="G75" s="288">
        <v>580</v>
      </c>
      <c r="H75" s="288">
        <v>-311</v>
      </c>
      <c r="I75" s="348">
        <f t="shared" si="0"/>
        <v>5038</v>
      </c>
      <c r="K75" s="341"/>
    </row>
    <row r="76" spans="1:12" ht="15" customHeight="1" x14ac:dyDescent="0.3">
      <c r="A76" s="15" t="s">
        <v>594</v>
      </c>
      <c r="B76" s="336"/>
      <c r="C76" s="336"/>
      <c r="D76" s="347"/>
      <c r="E76" s="425"/>
      <c r="F76" s="425">
        <f>8571</f>
        <v>8571</v>
      </c>
      <c r="G76" s="288">
        <v>2153</v>
      </c>
      <c r="H76" s="288">
        <v>37</v>
      </c>
      <c r="I76" s="348">
        <f t="shared" si="0"/>
        <v>10761</v>
      </c>
      <c r="K76" s="341"/>
    </row>
    <row r="77" spans="1:12" ht="15" customHeight="1" x14ac:dyDescent="0.25">
      <c r="A77" s="19" t="s">
        <v>595</v>
      </c>
      <c r="B77" s="20"/>
      <c r="C77" s="20"/>
      <c r="D77" s="349"/>
      <c r="E77" s="349"/>
      <c r="F77" s="349">
        <f t="shared" ref="F77:I77" si="1">SUM(F68:F76)</f>
        <v>78028</v>
      </c>
      <c r="G77" s="290">
        <f t="shared" si="1"/>
        <v>12792</v>
      </c>
      <c r="H77" s="290">
        <f t="shared" si="1"/>
        <v>-1582</v>
      </c>
      <c r="I77" s="349">
        <f t="shared" si="1"/>
        <v>89238</v>
      </c>
      <c r="K77" s="341"/>
    </row>
    <row r="78" spans="1:12" ht="15" customHeight="1" x14ac:dyDescent="0.25">
      <c r="A78" s="389"/>
      <c r="B78" s="389"/>
      <c r="C78" s="389"/>
      <c r="D78" s="389"/>
      <c r="E78" s="389"/>
      <c r="F78" s="389"/>
      <c r="G78" s="389"/>
      <c r="H78" s="426"/>
      <c r="I78" s="389"/>
      <c r="J78" s="389"/>
      <c r="L78" s="341"/>
    </row>
    <row r="79" spans="1:12" ht="15" customHeight="1" x14ac:dyDescent="0.25">
      <c r="A79" s="389"/>
      <c r="B79" s="389"/>
      <c r="C79" s="389"/>
      <c r="D79" s="389"/>
      <c r="E79" s="389"/>
      <c r="F79" s="427"/>
      <c r="G79" s="389"/>
      <c r="H79" s="428"/>
      <c r="I79" s="389"/>
      <c r="J79" s="389"/>
      <c r="K79" s="341"/>
    </row>
    <row r="80" spans="1:12" ht="15" customHeight="1" x14ac:dyDescent="0.25">
      <c r="H80" s="423"/>
      <c r="L80" s="341"/>
    </row>
    <row r="81" spans="8:11" ht="15" customHeight="1" x14ac:dyDescent="0.25">
      <c r="H81" s="423"/>
      <c r="K81" s="341"/>
    </row>
    <row r="83" spans="8:11" ht="15" customHeight="1" x14ac:dyDescent="0.25">
      <c r="K83" s="34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  <rowBreaks count="1" manualBreakCount="1">
    <brk id="6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2:F20"/>
  <sheetViews>
    <sheetView zoomScaleNormal="100" workbookViewId="0">
      <selection activeCell="E9" sqref="E9"/>
    </sheetView>
  </sheetViews>
  <sheetFormatPr baseColWidth="10" defaultRowHeight="15" customHeight="1" x14ac:dyDescent="0.25"/>
  <sheetData>
    <row r="2" spans="1:6" ht="15" customHeight="1" x14ac:dyDescent="0.25">
      <c r="A2" s="6" t="s">
        <v>529</v>
      </c>
      <c r="B2" s="7"/>
      <c r="C2" s="7"/>
      <c r="D2" s="7"/>
      <c r="E2" s="7"/>
      <c r="F2" s="7"/>
    </row>
    <row r="3" spans="1:6" ht="15" customHeight="1" x14ac:dyDescent="0.25">
      <c r="A3" s="8"/>
      <c r="B3" s="8"/>
      <c r="C3" s="8"/>
      <c r="D3" s="8"/>
      <c r="E3" s="8"/>
    </row>
    <row r="4" spans="1:6" ht="15" customHeight="1" x14ac:dyDescent="0.25">
      <c r="A4" s="79"/>
      <c r="B4" s="79"/>
      <c r="C4" s="8"/>
      <c r="D4" s="8"/>
      <c r="E4" s="100">
        <f>Resultatregnskap!C5</f>
        <v>40908</v>
      </c>
      <c r="F4" s="101">
        <f>Resultatregnskap!D5</f>
        <v>40543</v>
      </c>
    </row>
    <row r="5" spans="1:6" ht="15" customHeight="1" x14ac:dyDescent="0.25">
      <c r="A5" s="52"/>
      <c r="B5" s="52"/>
      <c r="C5" s="8"/>
      <c r="D5" s="8"/>
      <c r="E5" s="80"/>
      <c r="F5" s="80"/>
    </row>
    <row r="6" spans="1:6" ht="15" customHeight="1" x14ac:dyDescent="0.25">
      <c r="A6" s="54" t="s">
        <v>596</v>
      </c>
      <c r="B6" s="54"/>
      <c r="C6" s="8"/>
      <c r="D6" s="8"/>
      <c r="E6" s="131">
        <v>23356</v>
      </c>
      <c r="F6" s="132">
        <v>22361</v>
      </c>
    </row>
    <row r="7" spans="1:6" ht="15" customHeight="1" x14ac:dyDescent="0.25">
      <c r="A7" s="54" t="s">
        <v>597</v>
      </c>
      <c r="B7" s="54"/>
      <c r="C7" s="8"/>
      <c r="D7" s="8"/>
      <c r="E7" s="131">
        <v>74029</v>
      </c>
      <c r="F7" s="132">
        <v>39148</v>
      </c>
    </row>
    <row r="8" spans="1:6" ht="15" customHeight="1" x14ac:dyDescent="0.25">
      <c r="A8" s="54" t="s">
        <v>598</v>
      </c>
      <c r="B8" s="54"/>
      <c r="C8" s="8"/>
      <c r="D8" s="8"/>
      <c r="E8" s="131">
        <v>18129</v>
      </c>
      <c r="F8" s="132">
        <v>14369</v>
      </c>
    </row>
    <row r="9" spans="1:6" ht="15" customHeight="1" x14ac:dyDescent="0.25">
      <c r="A9" s="54" t="s">
        <v>599</v>
      </c>
      <c r="B9" s="8"/>
      <c r="C9" s="8"/>
      <c r="D9" s="8"/>
      <c r="E9" s="135">
        <v>19920</v>
      </c>
      <c r="F9" s="136">
        <v>17522</v>
      </c>
    </row>
    <row r="10" spans="1:6" ht="15" customHeight="1" x14ac:dyDescent="0.25">
      <c r="A10" s="81" t="s">
        <v>64</v>
      </c>
      <c r="B10" s="81"/>
      <c r="C10" s="20"/>
      <c r="D10" s="20"/>
      <c r="E10" s="133">
        <f>SUM(E6:E9)</f>
        <v>135434</v>
      </c>
      <c r="F10" s="134">
        <f>SUM(F6:F9)</f>
        <v>93400</v>
      </c>
    </row>
    <row r="13" spans="1:6" ht="15" customHeight="1" x14ac:dyDescent="0.25">
      <c r="A13" s="11" t="s">
        <v>600</v>
      </c>
    </row>
    <row r="14" spans="1:6" ht="15" customHeight="1" x14ac:dyDescent="0.25">
      <c r="A14" s="11" t="s">
        <v>601</v>
      </c>
    </row>
    <row r="15" spans="1:6" ht="15" customHeight="1" x14ac:dyDescent="0.25">
      <c r="A15" s="8"/>
    </row>
    <row r="16" spans="1:6" ht="15" customHeight="1" x14ac:dyDescent="0.25">
      <c r="A16" s="8" t="s">
        <v>602</v>
      </c>
    </row>
    <row r="17" spans="1:1" ht="15" customHeight="1" x14ac:dyDescent="0.25">
      <c r="A17" s="8" t="s">
        <v>603</v>
      </c>
    </row>
    <row r="18" spans="1:1" ht="15" customHeight="1" x14ac:dyDescent="0.25">
      <c r="A18" s="8" t="s">
        <v>604</v>
      </c>
    </row>
    <row r="19" spans="1:1" ht="15" customHeight="1" x14ac:dyDescent="0.25">
      <c r="A19" s="8"/>
    </row>
    <row r="20" spans="1:1" ht="15" customHeight="1" x14ac:dyDescent="0.25">
      <c r="A20" s="8" t="s">
        <v>605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2:K29"/>
  <sheetViews>
    <sheetView zoomScaleNormal="100" workbookViewId="0">
      <selection activeCell="F50" sqref="F50"/>
    </sheetView>
  </sheetViews>
  <sheetFormatPr baseColWidth="10" defaultRowHeight="13.2" x14ac:dyDescent="0.25"/>
  <cols>
    <col min="1" max="1" width="35.88671875" style="470" customWidth="1"/>
    <col min="2" max="3" width="11.44140625" style="470"/>
    <col min="4" max="4" width="14.33203125" style="470" customWidth="1"/>
    <col min="5" max="5" width="15.33203125" style="470" customWidth="1"/>
    <col min="6" max="7" width="11.44140625" style="470"/>
    <col min="8" max="8" width="13.6640625" style="470" customWidth="1"/>
    <col min="9" max="9" width="16.33203125" style="470" customWidth="1"/>
    <col min="10" max="10" width="12.33203125" style="470" customWidth="1"/>
    <col min="11" max="11" width="12.44140625" style="470" customWidth="1"/>
    <col min="12" max="256" width="11.44140625" style="470"/>
    <col min="257" max="257" width="35.88671875" style="470" customWidth="1"/>
    <col min="258" max="263" width="11.44140625" style="470"/>
    <col min="264" max="264" width="13.6640625" style="470" customWidth="1"/>
    <col min="265" max="265" width="16.33203125" style="470" customWidth="1"/>
    <col min="266" max="266" width="12.33203125" style="470" customWidth="1"/>
    <col min="267" max="267" width="12.44140625" style="470" customWidth="1"/>
    <col min="268" max="512" width="11.44140625" style="470"/>
    <col min="513" max="513" width="35.88671875" style="470" customWidth="1"/>
    <col min="514" max="519" width="11.44140625" style="470"/>
    <col min="520" max="520" width="13.6640625" style="470" customWidth="1"/>
    <col min="521" max="521" width="16.33203125" style="470" customWidth="1"/>
    <col min="522" max="522" width="12.33203125" style="470" customWidth="1"/>
    <col min="523" max="523" width="12.44140625" style="470" customWidth="1"/>
    <col min="524" max="768" width="11.44140625" style="470"/>
    <col min="769" max="769" width="35.88671875" style="470" customWidth="1"/>
    <col min="770" max="775" width="11.44140625" style="470"/>
    <col min="776" max="776" width="13.6640625" style="470" customWidth="1"/>
    <col min="777" max="777" width="16.33203125" style="470" customWidth="1"/>
    <col min="778" max="778" width="12.33203125" style="470" customWidth="1"/>
    <col min="779" max="779" width="12.44140625" style="470" customWidth="1"/>
    <col min="780" max="1024" width="11.44140625" style="470"/>
    <col min="1025" max="1025" width="35.88671875" style="470" customWidth="1"/>
    <col min="1026" max="1031" width="11.44140625" style="470"/>
    <col min="1032" max="1032" width="13.6640625" style="470" customWidth="1"/>
    <col min="1033" max="1033" width="16.33203125" style="470" customWidth="1"/>
    <col min="1034" max="1034" width="12.33203125" style="470" customWidth="1"/>
    <col min="1035" max="1035" width="12.44140625" style="470" customWidth="1"/>
    <col min="1036" max="1280" width="11.44140625" style="470"/>
    <col min="1281" max="1281" width="35.88671875" style="470" customWidth="1"/>
    <col min="1282" max="1287" width="11.44140625" style="470"/>
    <col min="1288" max="1288" width="13.6640625" style="470" customWidth="1"/>
    <col min="1289" max="1289" width="16.33203125" style="470" customWidth="1"/>
    <col min="1290" max="1290" width="12.33203125" style="470" customWidth="1"/>
    <col min="1291" max="1291" width="12.44140625" style="470" customWidth="1"/>
    <col min="1292" max="1536" width="11.44140625" style="470"/>
    <col min="1537" max="1537" width="35.88671875" style="470" customWidth="1"/>
    <col min="1538" max="1543" width="11.44140625" style="470"/>
    <col min="1544" max="1544" width="13.6640625" style="470" customWidth="1"/>
    <col min="1545" max="1545" width="16.33203125" style="470" customWidth="1"/>
    <col min="1546" max="1546" width="12.33203125" style="470" customWidth="1"/>
    <col min="1547" max="1547" width="12.44140625" style="470" customWidth="1"/>
    <col min="1548" max="1792" width="11.44140625" style="470"/>
    <col min="1793" max="1793" width="35.88671875" style="470" customWidth="1"/>
    <col min="1794" max="1799" width="11.44140625" style="470"/>
    <col min="1800" max="1800" width="13.6640625" style="470" customWidth="1"/>
    <col min="1801" max="1801" width="16.33203125" style="470" customWidth="1"/>
    <col min="1802" max="1802" width="12.33203125" style="470" customWidth="1"/>
    <col min="1803" max="1803" width="12.44140625" style="470" customWidth="1"/>
    <col min="1804" max="2048" width="11.44140625" style="470"/>
    <col min="2049" max="2049" width="35.88671875" style="470" customWidth="1"/>
    <col min="2050" max="2055" width="11.44140625" style="470"/>
    <col min="2056" max="2056" width="13.6640625" style="470" customWidth="1"/>
    <col min="2057" max="2057" width="16.33203125" style="470" customWidth="1"/>
    <col min="2058" max="2058" width="12.33203125" style="470" customWidth="1"/>
    <col min="2059" max="2059" width="12.44140625" style="470" customWidth="1"/>
    <col min="2060" max="2304" width="11.44140625" style="470"/>
    <col min="2305" max="2305" width="35.88671875" style="470" customWidth="1"/>
    <col min="2306" max="2311" width="11.44140625" style="470"/>
    <col min="2312" max="2312" width="13.6640625" style="470" customWidth="1"/>
    <col min="2313" max="2313" width="16.33203125" style="470" customWidth="1"/>
    <col min="2314" max="2314" width="12.33203125" style="470" customWidth="1"/>
    <col min="2315" max="2315" width="12.44140625" style="470" customWidth="1"/>
    <col min="2316" max="2560" width="11.44140625" style="470"/>
    <col min="2561" max="2561" width="35.88671875" style="470" customWidth="1"/>
    <col min="2562" max="2567" width="11.44140625" style="470"/>
    <col min="2568" max="2568" width="13.6640625" style="470" customWidth="1"/>
    <col min="2569" max="2569" width="16.33203125" style="470" customWidth="1"/>
    <col min="2570" max="2570" width="12.33203125" style="470" customWidth="1"/>
    <col min="2571" max="2571" width="12.44140625" style="470" customWidth="1"/>
    <col min="2572" max="2816" width="11.44140625" style="470"/>
    <col min="2817" max="2817" width="35.88671875" style="470" customWidth="1"/>
    <col min="2818" max="2823" width="11.44140625" style="470"/>
    <col min="2824" max="2824" width="13.6640625" style="470" customWidth="1"/>
    <col min="2825" max="2825" width="16.33203125" style="470" customWidth="1"/>
    <col min="2826" max="2826" width="12.33203125" style="470" customWidth="1"/>
    <col min="2827" max="2827" width="12.44140625" style="470" customWidth="1"/>
    <col min="2828" max="3072" width="11.44140625" style="470"/>
    <col min="3073" max="3073" width="35.88671875" style="470" customWidth="1"/>
    <col min="3074" max="3079" width="11.44140625" style="470"/>
    <col min="3080" max="3080" width="13.6640625" style="470" customWidth="1"/>
    <col min="3081" max="3081" width="16.33203125" style="470" customWidth="1"/>
    <col min="3082" max="3082" width="12.33203125" style="470" customWidth="1"/>
    <col min="3083" max="3083" width="12.44140625" style="470" customWidth="1"/>
    <col min="3084" max="3328" width="11.44140625" style="470"/>
    <col min="3329" max="3329" width="35.88671875" style="470" customWidth="1"/>
    <col min="3330" max="3335" width="11.44140625" style="470"/>
    <col min="3336" max="3336" width="13.6640625" style="470" customWidth="1"/>
    <col min="3337" max="3337" width="16.33203125" style="470" customWidth="1"/>
    <col min="3338" max="3338" width="12.33203125" style="470" customWidth="1"/>
    <col min="3339" max="3339" width="12.44140625" style="470" customWidth="1"/>
    <col min="3340" max="3584" width="11.44140625" style="470"/>
    <col min="3585" max="3585" width="35.88671875" style="470" customWidth="1"/>
    <col min="3586" max="3591" width="11.44140625" style="470"/>
    <col min="3592" max="3592" width="13.6640625" style="470" customWidth="1"/>
    <col min="3593" max="3593" width="16.33203125" style="470" customWidth="1"/>
    <col min="3594" max="3594" width="12.33203125" style="470" customWidth="1"/>
    <col min="3595" max="3595" width="12.44140625" style="470" customWidth="1"/>
    <col min="3596" max="3840" width="11.44140625" style="470"/>
    <col min="3841" max="3841" width="35.88671875" style="470" customWidth="1"/>
    <col min="3842" max="3847" width="11.44140625" style="470"/>
    <col min="3848" max="3848" width="13.6640625" style="470" customWidth="1"/>
    <col min="3849" max="3849" width="16.33203125" style="470" customWidth="1"/>
    <col min="3850" max="3850" width="12.33203125" style="470" customWidth="1"/>
    <col min="3851" max="3851" width="12.44140625" style="470" customWidth="1"/>
    <col min="3852" max="4096" width="11.44140625" style="470"/>
    <col min="4097" max="4097" width="35.88671875" style="470" customWidth="1"/>
    <col min="4098" max="4103" width="11.44140625" style="470"/>
    <col min="4104" max="4104" width="13.6640625" style="470" customWidth="1"/>
    <col min="4105" max="4105" width="16.33203125" style="470" customWidth="1"/>
    <col min="4106" max="4106" width="12.33203125" style="470" customWidth="1"/>
    <col min="4107" max="4107" width="12.44140625" style="470" customWidth="1"/>
    <col min="4108" max="4352" width="11.44140625" style="470"/>
    <col min="4353" max="4353" width="35.88671875" style="470" customWidth="1"/>
    <col min="4354" max="4359" width="11.44140625" style="470"/>
    <col min="4360" max="4360" width="13.6640625" style="470" customWidth="1"/>
    <col min="4361" max="4361" width="16.33203125" style="470" customWidth="1"/>
    <col min="4362" max="4362" width="12.33203125" style="470" customWidth="1"/>
    <col min="4363" max="4363" width="12.44140625" style="470" customWidth="1"/>
    <col min="4364" max="4608" width="11.44140625" style="470"/>
    <col min="4609" max="4609" width="35.88671875" style="470" customWidth="1"/>
    <col min="4610" max="4615" width="11.44140625" style="470"/>
    <col min="4616" max="4616" width="13.6640625" style="470" customWidth="1"/>
    <col min="4617" max="4617" width="16.33203125" style="470" customWidth="1"/>
    <col min="4618" max="4618" width="12.33203125" style="470" customWidth="1"/>
    <col min="4619" max="4619" width="12.44140625" style="470" customWidth="1"/>
    <col min="4620" max="4864" width="11.44140625" style="470"/>
    <col min="4865" max="4865" width="35.88671875" style="470" customWidth="1"/>
    <col min="4866" max="4871" width="11.44140625" style="470"/>
    <col min="4872" max="4872" width="13.6640625" style="470" customWidth="1"/>
    <col min="4873" max="4873" width="16.33203125" style="470" customWidth="1"/>
    <col min="4874" max="4874" width="12.33203125" style="470" customWidth="1"/>
    <col min="4875" max="4875" width="12.44140625" style="470" customWidth="1"/>
    <col min="4876" max="5120" width="11.44140625" style="470"/>
    <col min="5121" max="5121" width="35.88671875" style="470" customWidth="1"/>
    <col min="5122" max="5127" width="11.44140625" style="470"/>
    <col min="5128" max="5128" width="13.6640625" style="470" customWidth="1"/>
    <col min="5129" max="5129" width="16.33203125" style="470" customWidth="1"/>
    <col min="5130" max="5130" width="12.33203125" style="470" customWidth="1"/>
    <col min="5131" max="5131" width="12.44140625" style="470" customWidth="1"/>
    <col min="5132" max="5376" width="11.44140625" style="470"/>
    <col min="5377" max="5377" width="35.88671875" style="470" customWidth="1"/>
    <col min="5378" max="5383" width="11.44140625" style="470"/>
    <col min="5384" max="5384" width="13.6640625" style="470" customWidth="1"/>
    <col min="5385" max="5385" width="16.33203125" style="470" customWidth="1"/>
    <col min="5386" max="5386" width="12.33203125" style="470" customWidth="1"/>
    <col min="5387" max="5387" width="12.44140625" style="470" customWidth="1"/>
    <col min="5388" max="5632" width="11.44140625" style="470"/>
    <col min="5633" max="5633" width="35.88671875" style="470" customWidth="1"/>
    <col min="5634" max="5639" width="11.44140625" style="470"/>
    <col min="5640" max="5640" width="13.6640625" style="470" customWidth="1"/>
    <col min="5641" max="5641" width="16.33203125" style="470" customWidth="1"/>
    <col min="5642" max="5642" width="12.33203125" style="470" customWidth="1"/>
    <col min="5643" max="5643" width="12.44140625" style="470" customWidth="1"/>
    <col min="5644" max="5888" width="11.44140625" style="470"/>
    <col min="5889" max="5889" width="35.88671875" style="470" customWidth="1"/>
    <col min="5890" max="5895" width="11.44140625" style="470"/>
    <col min="5896" max="5896" width="13.6640625" style="470" customWidth="1"/>
    <col min="5897" max="5897" width="16.33203125" style="470" customWidth="1"/>
    <col min="5898" max="5898" width="12.33203125" style="470" customWidth="1"/>
    <col min="5899" max="5899" width="12.44140625" style="470" customWidth="1"/>
    <col min="5900" max="6144" width="11.44140625" style="470"/>
    <col min="6145" max="6145" width="35.88671875" style="470" customWidth="1"/>
    <col min="6146" max="6151" width="11.44140625" style="470"/>
    <col min="6152" max="6152" width="13.6640625" style="470" customWidth="1"/>
    <col min="6153" max="6153" width="16.33203125" style="470" customWidth="1"/>
    <col min="6154" max="6154" width="12.33203125" style="470" customWidth="1"/>
    <col min="6155" max="6155" width="12.44140625" style="470" customWidth="1"/>
    <col min="6156" max="6400" width="11.44140625" style="470"/>
    <col min="6401" max="6401" width="35.88671875" style="470" customWidth="1"/>
    <col min="6402" max="6407" width="11.44140625" style="470"/>
    <col min="6408" max="6408" width="13.6640625" style="470" customWidth="1"/>
    <col min="6409" max="6409" width="16.33203125" style="470" customWidth="1"/>
    <col min="6410" max="6410" width="12.33203125" style="470" customWidth="1"/>
    <col min="6411" max="6411" width="12.44140625" style="470" customWidth="1"/>
    <col min="6412" max="6656" width="11.44140625" style="470"/>
    <col min="6657" max="6657" width="35.88671875" style="470" customWidth="1"/>
    <col min="6658" max="6663" width="11.44140625" style="470"/>
    <col min="6664" max="6664" width="13.6640625" style="470" customWidth="1"/>
    <col min="6665" max="6665" width="16.33203125" style="470" customWidth="1"/>
    <col min="6666" max="6666" width="12.33203125" style="470" customWidth="1"/>
    <col min="6667" max="6667" width="12.44140625" style="470" customWidth="1"/>
    <col min="6668" max="6912" width="11.44140625" style="470"/>
    <col min="6913" max="6913" width="35.88671875" style="470" customWidth="1"/>
    <col min="6914" max="6919" width="11.44140625" style="470"/>
    <col min="6920" max="6920" width="13.6640625" style="470" customWidth="1"/>
    <col min="6921" max="6921" width="16.33203125" style="470" customWidth="1"/>
    <col min="6922" max="6922" width="12.33203125" style="470" customWidth="1"/>
    <col min="6923" max="6923" width="12.44140625" style="470" customWidth="1"/>
    <col min="6924" max="7168" width="11.44140625" style="470"/>
    <col min="7169" max="7169" width="35.88671875" style="470" customWidth="1"/>
    <col min="7170" max="7175" width="11.44140625" style="470"/>
    <col min="7176" max="7176" width="13.6640625" style="470" customWidth="1"/>
    <col min="7177" max="7177" width="16.33203125" style="470" customWidth="1"/>
    <col min="7178" max="7178" width="12.33203125" style="470" customWidth="1"/>
    <col min="7179" max="7179" width="12.44140625" style="470" customWidth="1"/>
    <col min="7180" max="7424" width="11.44140625" style="470"/>
    <col min="7425" max="7425" width="35.88671875" style="470" customWidth="1"/>
    <col min="7426" max="7431" width="11.44140625" style="470"/>
    <col min="7432" max="7432" width="13.6640625" style="470" customWidth="1"/>
    <col min="7433" max="7433" width="16.33203125" style="470" customWidth="1"/>
    <col min="7434" max="7434" width="12.33203125" style="470" customWidth="1"/>
    <col min="7435" max="7435" width="12.44140625" style="470" customWidth="1"/>
    <col min="7436" max="7680" width="11.44140625" style="470"/>
    <col min="7681" max="7681" width="35.88671875" style="470" customWidth="1"/>
    <col min="7682" max="7687" width="11.44140625" style="470"/>
    <col min="7688" max="7688" width="13.6640625" style="470" customWidth="1"/>
    <col min="7689" max="7689" width="16.33203125" style="470" customWidth="1"/>
    <col min="7690" max="7690" width="12.33203125" style="470" customWidth="1"/>
    <col min="7691" max="7691" width="12.44140625" style="470" customWidth="1"/>
    <col min="7692" max="7936" width="11.44140625" style="470"/>
    <col min="7937" max="7937" width="35.88671875" style="470" customWidth="1"/>
    <col min="7938" max="7943" width="11.44140625" style="470"/>
    <col min="7944" max="7944" width="13.6640625" style="470" customWidth="1"/>
    <col min="7945" max="7945" width="16.33203125" style="470" customWidth="1"/>
    <col min="7946" max="7946" width="12.33203125" style="470" customWidth="1"/>
    <col min="7947" max="7947" width="12.44140625" style="470" customWidth="1"/>
    <col min="7948" max="8192" width="11.44140625" style="470"/>
    <col min="8193" max="8193" width="35.88671875" style="470" customWidth="1"/>
    <col min="8194" max="8199" width="11.44140625" style="470"/>
    <col min="8200" max="8200" width="13.6640625" style="470" customWidth="1"/>
    <col min="8201" max="8201" width="16.33203125" style="470" customWidth="1"/>
    <col min="8202" max="8202" width="12.33203125" style="470" customWidth="1"/>
    <col min="8203" max="8203" width="12.44140625" style="470" customWidth="1"/>
    <col min="8204" max="8448" width="11.44140625" style="470"/>
    <col min="8449" max="8449" width="35.88671875" style="470" customWidth="1"/>
    <col min="8450" max="8455" width="11.44140625" style="470"/>
    <col min="8456" max="8456" width="13.6640625" style="470" customWidth="1"/>
    <col min="8457" max="8457" width="16.33203125" style="470" customWidth="1"/>
    <col min="8458" max="8458" width="12.33203125" style="470" customWidth="1"/>
    <col min="8459" max="8459" width="12.44140625" style="470" customWidth="1"/>
    <col min="8460" max="8704" width="11.44140625" style="470"/>
    <col min="8705" max="8705" width="35.88671875" style="470" customWidth="1"/>
    <col min="8706" max="8711" width="11.44140625" style="470"/>
    <col min="8712" max="8712" width="13.6640625" style="470" customWidth="1"/>
    <col min="8713" max="8713" width="16.33203125" style="470" customWidth="1"/>
    <col min="8714" max="8714" width="12.33203125" style="470" customWidth="1"/>
    <col min="8715" max="8715" width="12.44140625" style="470" customWidth="1"/>
    <col min="8716" max="8960" width="11.44140625" style="470"/>
    <col min="8961" max="8961" width="35.88671875" style="470" customWidth="1"/>
    <col min="8962" max="8967" width="11.44140625" style="470"/>
    <col min="8968" max="8968" width="13.6640625" style="470" customWidth="1"/>
    <col min="8969" max="8969" width="16.33203125" style="470" customWidth="1"/>
    <col min="8970" max="8970" width="12.33203125" style="470" customWidth="1"/>
    <col min="8971" max="8971" width="12.44140625" style="470" customWidth="1"/>
    <col min="8972" max="9216" width="11.44140625" style="470"/>
    <col min="9217" max="9217" width="35.88671875" style="470" customWidth="1"/>
    <col min="9218" max="9223" width="11.44140625" style="470"/>
    <col min="9224" max="9224" width="13.6640625" style="470" customWidth="1"/>
    <col min="9225" max="9225" width="16.33203125" style="470" customWidth="1"/>
    <col min="9226" max="9226" width="12.33203125" style="470" customWidth="1"/>
    <col min="9227" max="9227" width="12.44140625" style="470" customWidth="1"/>
    <col min="9228" max="9472" width="11.44140625" style="470"/>
    <col min="9473" max="9473" width="35.88671875" style="470" customWidth="1"/>
    <col min="9474" max="9479" width="11.44140625" style="470"/>
    <col min="9480" max="9480" width="13.6640625" style="470" customWidth="1"/>
    <col min="9481" max="9481" width="16.33203125" style="470" customWidth="1"/>
    <col min="9482" max="9482" width="12.33203125" style="470" customWidth="1"/>
    <col min="9483" max="9483" width="12.44140625" style="470" customWidth="1"/>
    <col min="9484" max="9728" width="11.44140625" style="470"/>
    <col min="9729" max="9729" width="35.88671875" style="470" customWidth="1"/>
    <col min="9730" max="9735" width="11.44140625" style="470"/>
    <col min="9736" max="9736" width="13.6640625" style="470" customWidth="1"/>
    <col min="9737" max="9737" width="16.33203125" style="470" customWidth="1"/>
    <col min="9738" max="9738" width="12.33203125" style="470" customWidth="1"/>
    <col min="9739" max="9739" width="12.44140625" style="470" customWidth="1"/>
    <col min="9740" max="9984" width="11.44140625" style="470"/>
    <col min="9985" max="9985" width="35.88671875" style="470" customWidth="1"/>
    <col min="9986" max="9991" width="11.44140625" style="470"/>
    <col min="9992" max="9992" width="13.6640625" style="470" customWidth="1"/>
    <col min="9993" max="9993" width="16.33203125" style="470" customWidth="1"/>
    <col min="9994" max="9994" width="12.33203125" style="470" customWidth="1"/>
    <col min="9995" max="9995" width="12.44140625" style="470" customWidth="1"/>
    <col min="9996" max="10240" width="11.44140625" style="470"/>
    <col min="10241" max="10241" width="35.88671875" style="470" customWidth="1"/>
    <col min="10242" max="10247" width="11.44140625" style="470"/>
    <col min="10248" max="10248" width="13.6640625" style="470" customWidth="1"/>
    <col min="10249" max="10249" width="16.33203125" style="470" customWidth="1"/>
    <col min="10250" max="10250" width="12.33203125" style="470" customWidth="1"/>
    <col min="10251" max="10251" width="12.44140625" style="470" customWidth="1"/>
    <col min="10252" max="10496" width="11.44140625" style="470"/>
    <col min="10497" max="10497" width="35.88671875" style="470" customWidth="1"/>
    <col min="10498" max="10503" width="11.44140625" style="470"/>
    <col min="10504" max="10504" width="13.6640625" style="470" customWidth="1"/>
    <col min="10505" max="10505" width="16.33203125" style="470" customWidth="1"/>
    <col min="10506" max="10506" width="12.33203125" style="470" customWidth="1"/>
    <col min="10507" max="10507" width="12.44140625" style="470" customWidth="1"/>
    <col min="10508" max="10752" width="11.44140625" style="470"/>
    <col min="10753" max="10753" width="35.88671875" style="470" customWidth="1"/>
    <col min="10754" max="10759" width="11.44140625" style="470"/>
    <col min="10760" max="10760" width="13.6640625" style="470" customWidth="1"/>
    <col min="10761" max="10761" width="16.33203125" style="470" customWidth="1"/>
    <col min="10762" max="10762" width="12.33203125" style="470" customWidth="1"/>
    <col min="10763" max="10763" width="12.44140625" style="470" customWidth="1"/>
    <col min="10764" max="11008" width="11.44140625" style="470"/>
    <col min="11009" max="11009" width="35.88671875" style="470" customWidth="1"/>
    <col min="11010" max="11015" width="11.44140625" style="470"/>
    <col min="11016" max="11016" width="13.6640625" style="470" customWidth="1"/>
    <col min="11017" max="11017" width="16.33203125" style="470" customWidth="1"/>
    <col min="11018" max="11018" width="12.33203125" style="470" customWidth="1"/>
    <col min="11019" max="11019" width="12.44140625" style="470" customWidth="1"/>
    <col min="11020" max="11264" width="11.44140625" style="470"/>
    <col min="11265" max="11265" width="35.88671875" style="470" customWidth="1"/>
    <col min="11266" max="11271" width="11.44140625" style="470"/>
    <col min="11272" max="11272" width="13.6640625" style="470" customWidth="1"/>
    <col min="11273" max="11273" width="16.33203125" style="470" customWidth="1"/>
    <col min="11274" max="11274" width="12.33203125" style="470" customWidth="1"/>
    <col min="11275" max="11275" width="12.44140625" style="470" customWidth="1"/>
    <col min="11276" max="11520" width="11.44140625" style="470"/>
    <col min="11521" max="11521" width="35.88671875" style="470" customWidth="1"/>
    <col min="11522" max="11527" width="11.44140625" style="470"/>
    <col min="11528" max="11528" width="13.6640625" style="470" customWidth="1"/>
    <col min="11529" max="11529" width="16.33203125" style="470" customWidth="1"/>
    <col min="11530" max="11530" width="12.33203125" style="470" customWidth="1"/>
    <col min="11531" max="11531" width="12.44140625" style="470" customWidth="1"/>
    <col min="11532" max="11776" width="11.44140625" style="470"/>
    <col min="11777" max="11777" width="35.88671875" style="470" customWidth="1"/>
    <col min="11778" max="11783" width="11.44140625" style="470"/>
    <col min="11784" max="11784" width="13.6640625" style="470" customWidth="1"/>
    <col min="11785" max="11785" width="16.33203125" style="470" customWidth="1"/>
    <col min="11786" max="11786" width="12.33203125" style="470" customWidth="1"/>
    <col min="11787" max="11787" width="12.44140625" style="470" customWidth="1"/>
    <col min="11788" max="12032" width="11.44140625" style="470"/>
    <col min="12033" max="12033" width="35.88671875" style="470" customWidth="1"/>
    <col min="12034" max="12039" width="11.44140625" style="470"/>
    <col min="12040" max="12040" width="13.6640625" style="470" customWidth="1"/>
    <col min="12041" max="12041" width="16.33203125" style="470" customWidth="1"/>
    <col min="12042" max="12042" width="12.33203125" style="470" customWidth="1"/>
    <col min="12043" max="12043" width="12.44140625" style="470" customWidth="1"/>
    <col min="12044" max="12288" width="11.44140625" style="470"/>
    <col min="12289" max="12289" width="35.88671875" style="470" customWidth="1"/>
    <col min="12290" max="12295" width="11.44140625" style="470"/>
    <col min="12296" max="12296" width="13.6640625" style="470" customWidth="1"/>
    <col min="12297" max="12297" width="16.33203125" style="470" customWidth="1"/>
    <col min="12298" max="12298" width="12.33203125" style="470" customWidth="1"/>
    <col min="12299" max="12299" width="12.44140625" style="470" customWidth="1"/>
    <col min="12300" max="12544" width="11.44140625" style="470"/>
    <col min="12545" max="12545" width="35.88671875" style="470" customWidth="1"/>
    <col min="12546" max="12551" width="11.44140625" style="470"/>
    <col min="12552" max="12552" width="13.6640625" style="470" customWidth="1"/>
    <col min="12553" max="12553" width="16.33203125" style="470" customWidth="1"/>
    <col min="12554" max="12554" width="12.33203125" style="470" customWidth="1"/>
    <col min="12555" max="12555" width="12.44140625" style="470" customWidth="1"/>
    <col min="12556" max="12800" width="11.44140625" style="470"/>
    <col min="12801" max="12801" width="35.88671875" style="470" customWidth="1"/>
    <col min="12802" max="12807" width="11.44140625" style="470"/>
    <col min="12808" max="12808" width="13.6640625" style="470" customWidth="1"/>
    <col min="12809" max="12809" width="16.33203125" style="470" customWidth="1"/>
    <col min="12810" max="12810" width="12.33203125" style="470" customWidth="1"/>
    <col min="12811" max="12811" width="12.44140625" style="470" customWidth="1"/>
    <col min="12812" max="13056" width="11.44140625" style="470"/>
    <col min="13057" max="13057" width="35.88671875" style="470" customWidth="1"/>
    <col min="13058" max="13063" width="11.44140625" style="470"/>
    <col min="13064" max="13064" width="13.6640625" style="470" customWidth="1"/>
    <col min="13065" max="13065" width="16.33203125" style="470" customWidth="1"/>
    <col min="13066" max="13066" width="12.33203125" style="470" customWidth="1"/>
    <col min="13067" max="13067" width="12.44140625" style="470" customWidth="1"/>
    <col min="13068" max="13312" width="11.44140625" style="470"/>
    <col min="13313" max="13313" width="35.88671875" style="470" customWidth="1"/>
    <col min="13314" max="13319" width="11.44140625" style="470"/>
    <col min="13320" max="13320" width="13.6640625" style="470" customWidth="1"/>
    <col min="13321" max="13321" width="16.33203125" style="470" customWidth="1"/>
    <col min="13322" max="13322" width="12.33203125" style="470" customWidth="1"/>
    <col min="13323" max="13323" width="12.44140625" style="470" customWidth="1"/>
    <col min="13324" max="13568" width="11.44140625" style="470"/>
    <col min="13569" max="13569" width="35.88671875" style="470" customWidth="1"/>
    <col min="13570" max="13575" width="11.44140625" style="470"/>
    <col min="13576" max="13576" width="13.6640625" style="470" customWidth="1"/>
    <col min="13577" max="13577" width="16.33203125" style="470" customWidth="1"/>
    <col min="13578" max="13578" width="12.33203125" style="470" customWidth="1"/>
    <col min="13579" max="13579" width="12.44140625" style="470" customWidth="1"/>
    <col min="13580" max="13824" width="11.44140625" style="470"/>
    <col min="13825" max="13825" width="35.88671875" style="470" customWidth="1"/>
    <col min="13826" max="13831" width="11.44140625" style="470"/>
    <col min="13832" max="13832" width="13.6640625" style="470" customWidth="1"/>
    <col min="13833" max="13833" width="16.33203125" style="470" customWidth="1"/>
    <col min="13834" max="13834" width="12.33203125" style="470" customWidth="1"/>
    <col min="13835" max="13835" width="12.44140625" style="470" customWidth="1"/>
    <col min="13836" max="14080" width="11.44140625" style="470"/>
    <col min="14081" max="14081" width="35.88671875" style="470" customWidth="1"/>
    <col min="14082" max="14087" width="11.44140625" style="470"/>
    <col min="14088" max="14088" width="13.6640625" style="470" customWidth="1"/>
    <col min="14089" max="14089" width="16.33203125" style="470" customWidth="1"/>
    <col min="14090" max="14090" width="12.33203125" style="470" customWidth="1"/>
    <col min="14091" max="14091" width="12.44140625" style="470" customWidth="1"/>
    <col min="14092" max="14336" width="11.44140625" style="470"/>
    <col min="14337" max="14337" width="35.88671875" style="470" customWidth="1"/>
    <col min="14338" max="14343" width="11.44140625" style="470"/>
    <col min="14344" max="14344" width="13.6640625" style="470" customWidth="1"/>
    <col min="14345" max="14345" width="16.33203125" style="470" customWidth="1"/>
    <col min="14346" max="14346" width="12.33203125" style="470" customWidth="1"/>
    <col min="14347" max="14347" width="12.44140625" style="470" customWidth="1"/>
    <col min="14348" max="14592" width="11.44140625" style="470"/>
    <col min="14593" max="14593" width="35.88671875" style="470" customWidth="1"/>
    <col min="14594" max="14599" width="11.44140625" style="470"/>
    <col min="14600" max="14600" width="13.6640625" style="470" customWidth="1"/>
    <col min="14601" max="14601" width="16.33203125" style="470" customWidth="1"/>
    <col min="14602" max="14602" width="12.33203125" style="470" customWidth="1"/>
    <col min="14603" max="14603" width="12.44140625" style="470" customWidth="1"/>
    <col min="14604" max="14848" width="11.44140625" style="470"/>
    <col min="14849" max="14849" width="35.88671875" style="470" customWidth="1"/>
    <col min="14850" max="14855" width="11.44140625" style="470"/>
    <col min="14856" max="14856" width="13.6640625" style="470" customWidth="1"/>
    <col min="14857" max="14857" width="16.33203125" style="470" customWidth="1"/>
    <col min="14858" max="14858" width="12.33203125" style="470" customWidth="1"/>
    <col min="14859" max="14859" width="12.44140625" style="470" customWidth="1"/>
    <col min="14860" max="15104" width="11.44140625" style="470"/>
    <col min="15105" max="15105" width="35.88671875" style="470" customWidth="1"/>
    <col min="15106" max="15111" width="11.44140625" style="470"/>
    <col min="15112" max="15112" width="13.6640625" style="470" customWidth="1"/>
    <col min="15113" max="15113" width="16.33203125" style="470" customWidth="1"/>
    <col min="15114" max="15114" width="12.33203125" style="470" customWidth="1"/>
    <col min="15115" max="15115" width="12.44140625" style="470" customWidth="1"/>
    <col min="15116" max="15360" width="11.44140625" style="470"/>
    <col min="15361" max="15361" width="35.88671875" style="470" customWidth="1"/>
    <col min="15362" max="15367" width="11.44140625" style="470"/>
    <col min="15368" max="15368" width="13.6640625" style="470" customWidth="1"/>
    <col min="15369" max="15369" width="16.33203125" style="470" customWidth="1"/>
    <col min="15370" max="15370" width="12.33203125" style="470" customWidth="1"/>
    <col min="15371" max="15371" width="12.44140625" style="470" customWidth="1"/>
    <col min="15372" max="15616" width="11.44140625" style="470"/>
    <col min="15617" max="15617" width="35.88671875" style="470" customWidth="1"/>
    <col min="15618" max="15623" width="11.44140625" style="470"/>
    <col min="15624" max="15624" width="13.6640625" style="470" customWidth="1"/>
    <col min="15625" max="15625" width="16.33203125" style="470" customWidth="1"/>
    <col min="15626" max="15626" width="12.33203125" style="470" customWidth="1"/>
    <col min="15627" max="15627" width="12.44140625" style="470" customWidth="1"/>
    <col min="15628" max="15872" width="11.44140625" style="470"/>
    <col min="15873" max="15873" width="35.88671875" style="470" customWidth="1"/>
    <col min="15874" max="15879" width="11.44140625" style="470"/>
    <col min="15880" max="15880" width="13.6640625" style="470" customWidth="1"/>
    <col min="15881" max="15881" width="16.33203125" style="470" customWidth="1"/>
    <col min="15882" max="15882" width="12.33203125" style="470" customWidth="1"/>
    <col min="15883" max="15883" width="12.44140625" style="470" customWidth="1"/>
    <col min="15884" max="16128" width="11.44140625" style="470"/>
    <col min="16129" max="16129" width="35.88671875" style="470" customWidth="1"/>
    <col min="16130" max="16135" width="11.44140625" style="470"/>
    <col min="16136" max="16136" width="13.6640625" style="470" customWidth="1"/>
    <col min="16137" max="16137" width="16.33203125" style="470" customWidth="1"/>
    <col min="16138" max="16138" width="12.33203125" style="470" customWidth="1"/>
    <col min="16139" max="16139" width="12.44140625" style="470" customWidth="1"/>
    <col min="16140" max="16384" width="11.44140625" style="470"/>
  </cols>
  <sheetData>
    <row r="2" spans="1:11" ht="13.8" x14ac:dyDescent="0.25">
      <c r="A2" s="161" t="s">
        <v>530</v>
      </c>
      <c r="B2" s="161"/>
      <c r="C2" s="162"/>
      <c r="D2" s="162"/>
      <c r="E2" s="162"/>
      <c r="F2" s="162"/>
      <c r="G2" s="162"/>
      <c r="H2" s="162"/>
      <c r="I2" s="162"/>
      <c r="J2" s="162"/>
      <c r="K2" s="7"/>
    </row>
    <row r="3" spans="1:11" ht="13.8" x14ac:dyDescent="0.25">
      <c r="A3" s="51"/>
      <c r="B3" s="51"/>
      <c r="C3" s="140"/>
      <c r="D3" s="140"/>
      <c r="E3" s="140"/>
      <c r="F3" s="140"/>
      <c r="G3" s="140"/>
      <c r="J3" s="140"/>
      <c r="K3" s="469"/>
    </row>
    <row r="4" spans="1:11" ht="69.75" customHeight="1" x14ac:dyDescent="0.25">
      <c r="A4" s="163"/>
      <c r="B4" s="164"/>
      <c r="C4" s="165" t="s">
        <v>232</v>
      </c>
      <c r="D4" s="165" t="s">
        <v>233</v>
      </c>
      <c r="E4" s="165" t="s">
        <v>234</v>
      </c>
      <c r="F4" s="165" t="s">
        <v>235</v>
      </c>
      <c r="G4" s="165" t="s">
        <v>236</v>
      </c>
      <c r="H4" s="166" t="s">
        <v>691</v>
      </c>
      <c r="I4" s="166" t="s">
        <v>692</v>
      </c>
      <c r="J4" s="165" t="s">
        <v>606</v>
      </c>
      <c r="K4" s="165" t="s">
        <v>607</v>
      </c>
    </row>
    <row r="5" spans="1:11" ht="13.8" x14ac:dyDescent="0.25">
      <c r="A5" s="164"/>
      <c r="B5" s="164"/>
      <c r="C5" s="167"/>
      <c r="D5" s="167"/>
      <c r="E5" s="167"/>
      <c r="F5" s="167"/>
      <c r="G5" s="167"/>
      <c r="H5" s="142"/>
      <c r="I5" s="142"/>
      <c r="J5" s="167"/>
      <c r="K5" s="167"/>
    </row>
    <row r="6" spans="1:11" ht="13.8" x14ac:dyDescent="0.25">
      <c r="A6" s="168" t="s">
        <v>608</v>
      </c>
      <c r="B6" s="164"/>
      <c r="C6" s="167"/>
      <c r="D6" s="167"/>
      <c r="E6" s="167"/>
      <c r="F6" s="167"/>
      <c r="G6" s="167"/>
      <c r="H6" s="142"/>
      <c r="I6" s="142"/>
      <c r="J6" s="167"/>
      <c r="K6" s="167"/>
    </row>
    <row r="7" spans="1:11" ht="13.8" x14ac:dyDescent="0.25">
      <c r="A7" s="169" t="s">
        <v>609</v>
      </c>
      <c r="B7" s="164"/>
      <c r="C7" s="350" t="s">
        <v>610</v>
      </c>
      <c r="D7" s="351">
        <v>37487</v>
      </c>
      <c r="E7" s="120">
        <v>40000</v>
      </c>
      <c r="F7" s="352">
        <v>0.04</v>
      </c>
      <c r="G7" s="352">
        <v>0.04</v>
      </c>
      <c r="H7" s="170">
        <v>712</v>
      </c>
      <c r="I7" s="170">
        <v>44235</v>
      </c>
      <c r="J7" s="170">
        <v>40</v>
      </c>
      <c r="K7" s="170">
        <v>40</v>
      </c>
    </row>
    <row r="8" spans="1:11" ht="13.8" x14ac:dyDescent="0.25">
      <c r="A8" s="169" t="s">
        <v>611</v>
      </c>
      <c r="B8" s="164"/>
      <c r="C8" s="350" t="s">
        <v>610</v>
      </c>
      <c r="D8" s="351">
        <v>37274</v>
      </c>
      <c r="E8" s="120">
        <v>500</v>
      </c>
      <c r="F8" s="352">
        <v>1.6999999999999999E-3</v>
      </c>
      <c r="G8" s="352">
        <v>1.6999999999999999E-3</v>
      </c>
      <c r="H8" s="170">
        <v>-455</v>
      </c>
      <c r="I8" s="170">
        <v>433</v>
      </c>
      <c r="J8" s="170">
        <v>50</v>
      </c>
      <c r="K8" s="170">
        <v>50</v>
      </c>
    </row>
    <row r="9" spans="1:11" ht="13.8" x14ac:dyDescent="0.25">
      <c r="A9" s="169" t="s">
        <v>612</v>
      </c>
      <c r="B9" s="164"/>
      <c r="C9" s="350" t="s">
        <v>613</v>
      </c>
      <c r="D9" s="351">
        <v>36888</v>
      </c>
      <c r="E9" s="120">
        <v>50000</v>
      </c>
      <c r="F9" s="352">
        <v>0.2</v>
      </c>
      <c r="G9" s="352">
        <v>0.2</v>
      </c>
      <c r="H9" s="170">
        <v>127</v>
      </c>
      <c r="I9" s="170">
        <v>767</v>
      </c>
      <c r="J9" s="170">
        <v>50</v>
      </c>
      <c r="K9" s="170">
        <v>50</v>
      </c>
    </row>
    <row r="10" spans="1:11" ht="13.8" x14ac:dyDescent="0.25">
      <c r="A10" s="169" t="s">
        <v>614</v>
      </c>
      <c r="B10" s="164"/>
      <c r="C10" s="350" t="s">
        <v>610</v>
      </c>
      <c r="D10" s="351">
        <v>35929</v>
      </c>
      <c r="E10" s="120">
        <v>280</v>
      </c>
      <c r="F10" s="352">
        <v>5.0000000000000001E-4</v>
      </c>
      <c r="G10" s="352">
        <v>5.0000000000000001E-4</v>
      </c>
      <c r="H10" s="170">
        <v>-3990</v>
      </c>
      <c r="I10" s="170">
        <v>-17265</v>
      </c>
      <c r="J10" s="170">
        <v>28</v>
      </c>
      <c r="K10" s="170">
        <v>28</v>
      </c>
    </row>
    <row r="11" spans="1:11" ht="13.8" x14ac:dyDescent="0.25">
      <c r="A11" s="353" t="s">
        <v>615</v>
      </c>
      <c r="B11" s="164"/>
      <c r="C11" s="350" t="s">
        <v>610</v>
      </c>
      <c r="D11" s="351">
        <v>37916</v>
      </c>
      <c r="E11" s="120">
        <v>6100000</v>
      </c>
      <c r="F11" s="352">
        <v>0.85</v>
      </c>
      <c r="G11" s="352">
        <v>0.85</v>
      </c>
      <c r="H11" s="170">
        <v>-375</v>
      </c>
      <c r="I11" s="170">
        <v>10436</v>
      </c>
      <c r="J11" s="170">
        <v>0</v>
      </c>
      <c r="K11" s="170">
        <v>7000</v>
      </c>
    </row>
    <row r="12" spans="1:11" ht="13.8" x14ac:dyDescent="0.25">
      <c r="A12" s="353" t="s">
        <v>616</v>
      </c>
      <c r="B12" s="164"/>
      <c r="C12" s="350" t="s">
        <v>610</v>
      </c>
      <c r="D12" s="351">
        <v>38531</v>
      </c>
      <c r="E12" s="120">
        <v>398</v>
      </c>
      <c r="F12" s="352">
        <v>0.995</v>
      </c>
      <c r="G12" s="352">
        <v>0.995</v>
      </c>
      <c r="H12" s="170">
        <v>2721</v>
      </c>
      <c r="I12" s="170">
        <v>44854</v>
      </c>
      <c r="J12" s="170">
        <v>0</v>
      </c>
      <c r="K12" s="170">
        <v>48059</v>
      </c>
    </row>
    <row r="13" spans="1:11" ht="13.8" x14ac:dyDescent="0.25">
      <c r="A13" s="353" t="s">
        <v>617</v>
      </c>
      <c r="B13" s="164"/>
      <c r="C13" s="350" t="s">
        <v>610</v>
      </c>
      <c r="D13" s="351">
        <v>37875</v>
      </c>
      <c r="E13" s="120">
        <v>1020</v>
      </c>
      <c r="F13" s="352">
        <v>0.51</v>
      </c>
      <c r="G13" s="352">
        <v>0.51</v>
      </c>
      <c r="H13" s="170">
        <v>482</v>
      </c>
      <c r="I13" s="170">
        <v>3098</v>
      </c>
      <c r="J13" s="170">
        <v>0</v>
      </c>
      <c r="K13" s="170">
        <v>510</v>
      </c>
    </row>
    <row r="14" spans="1:11" ht="13.8" x14ac:dyDescent="0.25">
      <c r="A14" s="353" t="s">
        <v>618</v>
      </c>
      <c r="B14" s="164"/>
      <c r="C14" s="350" t="s">
        <v>610</v>
      </c>
      <c r="D14" s="351">
        <v>37938</v>
      </c>
      <c r="E14" s="120">
        <v>1000</v>
      </c>
      <c r="F14" s="352">
        <v>1</v>
      </c>
      <c r="G14" s="352">
        <v>1</v>
      </c>
      <c r="H14" s="170">
        <v>-1604</v>
      </c>
      <c r="I14" s="170">
        <v>37049</v>
      </c>
      <c r="J14" s="170">
        <v>0</v>
      </c>
      <c r="K14" s="170">
        <v>1000</v>
      </c>
    </row>
    <row r="15" spans="1:11" ht="13.8" x14ac:dyDescent="0.25">
      <c r="A15" s="169" t="s">
        <v>619</v>
      </c>
      <c r="B15" s="164"/>
      <c r="C15" s="350" t="s">
        <v>610</v>
      </c>
      <c r="D15" s="351">
        <v>38370</v>
      </c>
      <c r="E15" s="120">
        <v>10</v>
      </c>
      <c r="F15" s="352">
        <v>2.1700000000000001E-2</v>
      </c>
      <c r="G15" s="352">
        <v>2.1700000000000001E-2</v>
      </c>
      <c r="H15" s="170">
        <v>-66</v>
      </c>
      <c r="I15" s="170">
        <v>2209</v>
      </c>
      <c r="J15" s="170">
        <v>0</v>
      </c>
      <c r="K15" s="170">
        <v>50</v>
      </c>
    </row>
    <row r="16" spans="1:11" ht="13.8" x14ac:dyDescent="0.25">
      <c r="A16" s="169" t="s">
        <v>620</v>
      </c>
      <c r="B16" s="164"/>
      <c r="C16" s="350" t="s">
        <v>610</v>
      </c>
      <c r="D16" s="351">
        <v>38849</v>
      </c>
      <c r="E16" s="120">
        <v>1150</v>
      </c>
      <c r="F16" s="352">
        <v>0.16</v>
      </c>
      <c r="G16" s="352">
        <v>0.16</v>
      </c>
      <c r="H16" s="170">
        <v>1909</v>
      </c>
      <c r="I16" s="170">
        <v>5821</v>
      </c>
      <c r="J16" s="170">
        <v>0</v>
      </c>
      <c r="K16" s="170">
        <v>640</v>
      </c>
    </row>
    <row r="17" spans="1:11" ht="13.8" x14ac:dyDescent="0.25">
      <c r="A17" s="169" t="s">
        <v>621</v>
      </c>
      <c r="B17" s="164"/>
      <c r="C17" s="350" t="s">
        <v>622</v>
      </c>
      <c r="D17" s="351">
        <v>39161</v>
      </c>
      <c r="E17" s="120">
        <v>33400</v>
      </c>
      <c r="F17" s="352">
        <v>0.34</v>
      </c>
      <c r="G17" s="352">
        <v>0.34</v>
      </c>
      <c r="H17" s="170">
        <v>-2732</v>
      </c>
      <c r="I17" s="170">
        <v>6023</v>
      </c>
      <c r="J17" s="170">
        <v>0</v>
      </c>
      <c r="K17" s="170">
        <v>4020</v>
      </c>
    </row>
    <row r="18" spans="1:11" ht="13.8" x14ac:dyDescent="0.25">
      <c r="A18" s="169" t="s">
        <v>623</v>
      </c>
      <c r="B18" s="164"/>
      <c r="C18" s="350" t="s">
        <v>610</v>
      </c>
      <c r="D18" s="351">
        <v>38961</v>
      </c>
      <c r="E18" s="120">
        <v>3500</v>
      </c>
      <c r="F18" s="352">
        <v>0.35</v>
      </c>
      <c r="G18" s="352">
        <v>0.35</v>
      </c>
      <c r="H18" s="170">
        <v>327</v>
      </c>
      <c r="I18" s="170">
        <v>10352</v>
      </c>
      <c r="J18" s="170">
        <v>0</v>
      </c>
      <c r="K18" s="170">
        <v>3500</v>
      </c>
    </row>
    <row r="19" spans="1:11" ht="14.4" x14ac:dyDescent="0.3">
      <c r="A19" s="354" t="s">
        <v>624</v>
      </c>
      <c r="B19" s="355"/>
      <c r="C19" s="356"/>
      <c r="D19" s="357"/>
      <c r="E19" s="358">
        <f>SUM(E7:E18)</f>
        <v>6231258</v>
      </c>
      <c r="F19" s="358"/>
      <c r="G19" s="358"/>
      <c r="H19" s="358">
        <f>SUM(H7:H18)</f>
        <v>-2944</v>
      </c>
      <c r="I19" s="358">
        <f>SUM(I7:I18)</f>
        <v>148012</v>
      </c>
      <c r="J19" s="358">
        <f>SUM(J7:J18)</f>
        <v>168</v>
      </c>
      <c r="K19" s="358">
        <f>SUM(K7:K18)</f>
        <v>64947</v>
      </c>
    </row>
    <row r="20" spans="1:11" ht="14.4" x14ac:dyDescent="0.3">
      <c r="A20" s="354"/>
      <c r="B20" s="355"/>
      <c r="C20" s="356"/>
      <c r="D20" s="357"/>
      <c r="E20" s="358"/>
      <c r="F20" s="358"/>
      <c r="G20" s="358"/>
      <c r="H20" s="358"/>
      <c r="I20" s="358"/>
      <c r="J20" s="358"/>
      <c r="K20" s="358"/>
    </row>
    <row r="21" spans="1:11" ht="14.4" x14ac:dyDescent="0.3">
      <c r="A21" s="169" t="s">
        <v>625</v>
      </c>
      <c r="B21" s="355"/>
      <c r="C21" s="350" t="s">
        <v>610</v>
      </c>
      <c r="D21" s="357"/>
      <c r="E21" s="358"/>
      <c r="F21" s="358"/>
      <c r="G21" s="358"/>
      <c r="H21" s="358"/>
      <c r="I21" s="358"/>
      <c r="J21" s="358">
        <v>332</v>
      </c>
      <c r="K21" s="358">
        <v>332</v>
      </c>
    </row>
    <row r="22" spans="1:11" ht="14.4" x14ac:dyDescent="0.3">
      <c r="A22" s="354"/>
      <c r="B22" s="355"/>
      <c r="C22" s="356"/>
      <c r="D22" s="357"/>
      <c r="E22" s="358"/>
      <c r="F22" s="358"/>
      <c r="G22" s="358"/>
      <c r="H22" s="358"/>
      <c r="I22" s="358"/>
      <c r="J22" s="358"/>
      <c r="K22" s="358"/>
    </row>
    <row r="23" spans="1:11" ht="13.8" x14ac:dyDescent="0.25">
      <c r="A23" s="152" t="s">
        <v>699</v>
      </c>
      <c r="B23" s="152"/>
      <c r="C23" s="171"/>
      <c r="D23" s="171"/>
      <c r="E23" s="359"/>
      <c r="F23" s="359"/>
      <c r="G23" s="359"/>
      <c r="H23" s="359">
        <f>H19</f>
        <v>-2944</v>
      </c>
      <c r="I23" s="359">
        <f>I19</f>
        <v>148012</v>
      </c>
      <c r="J23" s="359">
        <f>J19+J21</f>
        <v>500</v>
      </c>
      <c r="K23" s="359">
        <f>K19+K21</f>
        <v>65279</v>
      </c>
    </row>
    <row r="25" spans="1:11" ht="13.8" x14ac:dyDescent="0.25">
      <c r="A25" s="360"/>
    </row>
    <row r="29" spans="1:11" x14ac:dyDescent="0.25">
      <c r="A29" s="470" t="s">
        <v>626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 xml:space="preserve">&amp;LUniversiteter og høyskoler - standard mal for delårsregnskap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2:F17"/>
  <sheetViews>
    <sheetView zoomScaleNormal="100" workbookViewId="0">
      <selection activeCell="F50" sqref="F50"/>
    </sheetView>
  </sheetViews>
  <sheetFormatPr baseColWidth="10" defaultRowHeight="15" customHeight="1" x14ac:dyDescent="0.25"/>
  <cols>
    <col min="4" max="4" width="13" customWidth="1"/>
  </cols>
  <sheetData>
    <row r="2" spans="1:6" ht="15" customHeight="1" x14ac:dyDescent="0.25">
      <c r="A2" s="21" t="s">
        <v>531</v>
      </c>
      <c r="B2" s="21"/>
      <c r="C2" s="21"/>
      <c r="D2" s="23"/>
      <c r="E2" s="7"/>
      <c r="F2" s="7"/>
    </row>
    <row r="3" spans="1:6" ht="15" customHeight="1" x14ac:dyDescent="0.25">
      <c r="A3" s="146"/>
      <c r="B3" s="146"/>
      <c r="C3" s="146"/>
      <c r="D3" s="173"/>
      <c r="E3" s="8"/>
    </row>
    <row r="4" spans="1:6" ht="15" customHeight="1" x14ac:dyDescent="0.25">
      <c r="A4" s="146"/>
      <c r="B4" s="146"/>
      <c r="C4" s="146"/>
      <c r="D4" s="173"/>
      <c r="E4" s="100">
        <f>Resultatregnskap!C5</f>
        <v>40908</v>
      </c>
      <c r="F4" s="101">
        <f>Resultatregnskap!D5</f>
        <v>40543</v>
      </c>
    </row>
    <row r="5" spans="1:6" ht="15" customHeight="1" x14ac:dyDescent="0.25">
      <c r="A5" s="146"/>
      <c r="B5" s="146"/>
      <c r="C5" s="146"/>
      <c r="D5" s="173"/>
      <c r="E5" s="8"/>
      <c r="F5" s="8"/>
    </row>
    <row r="6" spans="1:6" ht="15" customHeight="1" x14ac:dyDescent="0.25">
      <c r="A6" s="188" t="s">
        <v>246</v>
      </c>
      <c r="B6" s="146"/>
      <c r="C6" s="146"/>
      <c r="D6" s="173"/>
      <c r="E6" s="8"/>
      <c r="F6" s="8"/>
    </row>
    <row r="7" spans="1:6" ht="15" customHeight="1" x14ac:dyDescent="0.25">
      <c r="A7" s="51" t="s">
        <v>253</v>
      </c>
      <c r="B7" s="28"/>
      <c r="C7" s="28"/>
      <c r="D7" s="29"/>
      <c r="E7" s="174">
        <v>0</v>
      </c>
      <c r="F7" s="175">
        <v>0</v>
      </c>
    </row>
    <row r="8" spans="1:6" ht="15" customHeight="1" x14ac:dyDescent="0.25">
      <c r="A8" s="176" t="s">
        <v>254</v>
      </c>
      <c r="B8" s="31"/>
      <c r="C8" s="31"/>
      <c r="D8" s="31"/>
      <c r="E8" s="120">
        <v>551</v>
      </c>
      <c r="F8" s="177">
        <v>698</v>
      </c>
    </row>
    <row r="9" spans="1:6" ht="15" customHeight="1" x14ac:dyDescent="0.3">
      <c r="A9" s="178" t="s">
        <v>237</v>
      </c>
      <c r="B9" s="33"/>
      <c r="C9" s="33"/>
      <c r="D9" s="34"/>
      <c r="E9" s="179">
        <f>SUM(E7:E8)</f>
        <v>551</v>
      </c>
      <c r="F9" s="180">
        <f>SUM(F7:F8)</f>
        <v>698</v>
      </c>
    </row>
    <row r="10" spans="1:6" ht="15" customHeight="1" x14ac:dyDescent="0.25">
      <c r="A10" s="35"/>
      <c r="B10" s="35"/>
      <c r="C10" s="35"/>
      <c r="D10" s="181"/>
      <c r="E10" s="182"/>
      <c r="F10" s="183"/>
    </row>
    <row r="11" spans="1:6" ht="15" customHeight="1" x14ac:dyDescent="0.25">
      <c r="A11" s="35"/>
      <c r="B11" s="35"/>
      <c r="C11" s="35"/>
      <c r="D11" s="181"/>
      <c r="E11" s="182"/>
      <c r="F11" s="183"/>
    </row>
    <row r="12" spans="1:6" ht="15" customHeight="1" x14ac:dyDescent="0.3">
      <c r="A12" s="189" t="s">
        <v>247</v>
      </c>
      <c r="B12" s="28"/>
      <c r="C12" s="28"/>
      <c r="D12" s="184"/>
      <c r="E12" s="174"/>
      <c r="F12" s="175"/>
    </row>
    <row r="13" spans="1:6" ht="15" customHeight="1" x14ac:dyDescent="0.25">
      <c r="A13" s="190" t="s">
        <v>248</v>
      </c>
      <c r="B13" s="28"/>
      <c r="C13" s="28"/>
      <c r="D13" s="28"/>
      <c r="E13" s="174">
        <v>0</v>
      </c>
      <c r="F13" s="175">
        <v>0</v>
      </c>
    </row>
    <row r="14" spans="1:6" ht="15" customHeight="1" x14ac:dyDescent="0.25">
      <c r="A14" s="191" t="s">
        <v>249</v>
      </c>
      <c r="B14" s="36"/>
      <c r="C14" s="36"/>
      <c r="D14" s="184"/>
      <c r="E14" s="120">
        <v>0</v>
      </c>
      <c r="F14" s="177">
        <v>0</v>
      </c>
    </row>
    <row r="15" spans="1:6" ht="15" customHeight="1" x14ac:dyDescent="0.3">
      <c r="A15" s="185" t="s">
        <v>250</v>
      </c>
      <c r="B15" s="186"/>
      <c r="C15" s="186"/>
      <c r="D15" s="187"/>
      <c r="E15" s="179">
        <f>SUM(E13:E14)</f>
        <v>0</v>
      </c>
      <c r="F15" s="180">
        <f>SUM(F13:F14)</f>
        <v>0</v>
      </c>
    </row>
    <row r="16" spans="1:6" ht="15" customHeight="1" x14ac:dyDescent="0.25">
      <c r="A16" s="8"/>
      <c r="B16" s="8"/>
      <c r="C16" s="8"/>
      <c r="D16" s="8"/>
      <c r="E16" s="112"/>
      <c r="F16" s="113"/>
    </row>
    <row r="17" spans="1:6" ht="15" customHeight="1" x14ac:dyDescent="0.25">
      <c r="A17" s="19" t="s">
        <v>251</v>
      </c>
      <c r="B17" s="20"/>
      <c r="C17" s="20"/>
      <c r="D17" s="20"/>
      <c r="E17" s="118">
        <f>+E9-E15</f>
        <v>551</v>
      </c>
      <c r="F17" s="119">
        <f>+F9-F15</f>
        <v>698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2:K18"/>
  <sheetViews>
    <sheetView zoomScaleNormal="100" workbookViewId="0">
      <selection activeCell="B17" sqref="B17"/>
    </sheetView>
  </sheetViews>
  <sheetFormatPr baseColWidth="10" defaultRowHeight="13.2" x14ac:dyDescent="0.25"/>
  <sheetData>
    <row r="2" spans="1:9" ht="13.8" x14ac:dyDescent="0.25">
      <c r="A2" s="6" t="s">
        <v>532</v>
      </c>
      <c r="B2" s="7"/>
      <c r="C2" s="7"/>
      <c r="D2" s="7"/>
      <c r="E2" s="6"/>
      <c r="F2" s="7"/>
    </row>
    <row r="3" spans="1:9" ht="13.8" x14ac:dyDescent="0.25">
      <c r="A3" s="8"/>
      <c r="B3" s="8"/>
      <c r="C3" s="8"/>
      <c r="D3" s="8"/>
      <c r="E3" s="5"/>
    </row>
    <row r="4" spans="1:9" ht="13.8" x14ac:dyDescent="0.25">
      <c r="A4" s="8"/>
      <c r="B4" s="8"/>
      <c r="C4" s="8"/>
      <c r="D4" s="8"/>
      <c r="E4" s="100">
        <f>Resultatregnskap!C5</f>
        <v>40908</v>
      </c>
      <c r="F4" s="101">
        <f>Resultatregnskap!D5</f>
        <v>40543</v>
      </c>
    </row>
    <row r="5" spans="1:9" ht="13.8" x14ac:dyDescent="0.25">
      <c r="A5" s="8"/>
      <c r="B5" s="8"/>
      <c r="C5" s="8"/>
      <c r="D5" s="8"/>
      <c r="E5" s="5"/>
      <c r="F5" s="8"/>
    </row>
    <row r="6" spans="1:9" ht="13.8" x14ac:dyDescent="0.25">
      <c r="A6" s="8" t="s">
        <v>130</v>
      </c>
      <c r="B6" s="8"/>
      <c r="C6" s="8"/>
      <c r="D6" s="8"/>
      <c r="E6" s="112">
        <v>175475</v>
      </c>
      <c r="F6" s="113">
        <v>266795</v>
      </c>
    </row>
    <row r="7" spans="1:9" ht="13.8" x14ac:dyDescent="0.25">
      <c r="A7" s="8" t="s">
        <v>196</v>
      </c>
      <c r="B7" s="8"/>
      <c r="C7" s="8"/>
      <c r="D7" s="8"/>
      <c r="E7" s="112">
        <v>-522</v>
      </c>
      <c r="F7" s="113">
        <v>-522</v>
      </c>
    </row>
    <row r="8" spans="1:9" ht="13.8" x14ac:dyDescent="0.25">
      <c r="A8" s="19" t="s">
        <v>131</v>
      </c>
      <c r="B8" s="20"/>
      <c r="C8" s="20"/>
      <c r="D8" s="20"/>
      <c r="E8" s="118">
        <f>SUM(E6:E7)</f>
        <v>174953</v>
      </c>
      <c r="F8" s="119">
        <f>SUM(F6:F7)</f>
        <v>266273</v>
      </c>
    </row>
    <row r="12" spans="1:9" ht="13.8" x14ac:dyDescent="0.25">
      <c r="A12" s="8" t="s">
        <v>627</v>
      </c>
      <c r="E12">
        <v>167</v>
      </c>
      <c r="F12">
        <v>31</v>
      </c>
    </row>
    <row r="15" spans="1:9" ht="13.8" x14ac:dyDescent="0.25">
      <c r="A15" s="8" t="s">
        <v>628</v>
      </c>
      <c r="B15" s="8"/>
      <c r="C15" s="8"/>
      <c r="D15" s="8"/>
      <c r="E15" s="8"/>
      <c r="F15" s="8"/>
      <c r="G15" s="8"/>
      <c r="H15" s="344"/>
    </row>
    <row r="16" spans="1:9" ht="13.8" x14ac:dyDescent="0.25">
      <c r="A16" s="15" t="s">
        <v>629</v>
      </c>
      <c r="B16" s="82" t="s">
        <v>630</v>
      </c>
      <c r="C16" s="361" t="s">
        <v>631</v>
      </c>
      <c r="D16" s="82" t="s">
        <v>632</v>
      </c>
      <c r="E16" s="82" t="s">
        <v>633</v>
      </c>
      <c r="F16" s="362" t="s">
        <v>634</v>
      </c>
      <c r="G16" s="82" t="s">
        <v>635</v>
      </c>
      <c r="H16" s="363" t="s">
        <v>636</v>
      </c>
      <c r="I16" s="363" t="s">
        <v>27</v>
      </c>
    </row>
    <row r="17" spans="1:11" ht="13.8" x14ac:dyDescent="0.25">
      <c r="A17" s="364">
        <v>40908</v>
      </c>
      <c r="B17" s="365">
        <v>134543</v>
      </c>
      <c r="C17" s="327">
        <v>23188</v>
      </c>
      <c r="D17" s="327">
        <v>2482</v>
      </c>
      <c r="E17" s="327">
        <v>5989</v>
      </c>
      <c r="F17" s="367">
        <v>2255</v>
      </c>
      <c r="G17" s="327">
        <v>3787</v>
      </c>
      <c r="H17" s="367">
        <v>3231</v>
      </c>
      <c r="I17" s="366">
        <f>SUM(B17:H17)</f>
        <v>175475</v>
      </c>
      <c r="J17" s="291"/>
    </row>
    <row r="18" spans="1:11" ht="13.8" x14ac:dyDescent="0.25">
      <c r="A18" s="364">
        <v>40543</v>
      </c>
      <c r="B18" s="365">
        <v>230073</v>
      </c>
      <c r="C18" s="327">
        <v>23853</v>
      </c>
      <c r="D18" s="327">
        <v>3617</v>
      </c>
      <c r="E18" s="327">
        <v>3076</v>
      </c>
      <c r="F18" s="291">
        <v>2282</v>
      </c>
      <c r="G18" s="327">
        <v>2676</v>
      </c>
      <c r="H18" s="327">
        <v>1218</v>
      </c>
      <c r="I18" s="366">
        <f>SUM(B18:H18)</f>
        <v>266795</v>
      </c>
      <c r="J18" s="291"/>
      <c r="K18" s="29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2:F19"/>
  <sheetViews>
    <sheetView zoomScaleNormal="100" workbookViewId="0">
      <selection activeCell="E11" sqref="E11"/>
    </sheetView>
  </sheetViews>
  <sheetFormatPr baseColWidth="10" defaultRowHeight="13.2" x14ac:dyDescent="0.25"/>
  <sheetData>
    <row r="2" spans="1:6" ht="13.8" x14ac:dyDescent="0.25">
      <c r="A2" s="6" t="s">
        <v>536</v>
      </c>
      <c r="B2" s="7"/>
      <c r="C2" s="7"/>
      <c r="D2" s="7"/>
      <c r="E2" s="7"/>
      <c r="F2" s="7"/>
    </row>
    <row r="3" spans="1:6" ht="13.8" x14ac:dyDescent="0.25">
      <c r="A3" s="8"/>
      <c r="B3" s="8"/>
      <c r="C3" s="8"/>
      <c r="D3" s="8"/>
      <c r="E3" s="8"/>
    </row>
    <row r="4" spans="1:6" ht="13.8" x14ac:dyDescent="0.25">
      <c r="A4" s="79" t="s">
        <v>115</v>
      </c>
      <c r="B4" s="79"/>
      <c r="C4" s="8"/>
      <c r="D4" s="8"/>
      <c r="E4" s="100">
        <f>Resultatregnskap!C5</f>
        <v>40908</v>
      </c>
      <c r="F4" s="101">
        <f>Resultatregnskap!D5</f>
        <v>40543</v>
      </c>
    </row>
    <row r="5" spans="1:6" ht="13.8" x14ac:dyDescent="0.25">
      <c r="A5" s="52"/>
      <c r="B5" s="52"/>
      <c r="C5" s="8"/>
      <c r="D5" s="8"/>
      <c r="E5" s="80"/>
      <c r="F5" s="80"/>
    </row>
    <row r="6" spans="1:6" ht="13.8" x14ac:dyDescent="0.25">
      <c r="A6" s="54" t="s">
        <v>117</v>
      </c>
      <c r="B6" s="52"/>
      <c r="C6" s="8"/>
      <c r="D6" s="8"/>
      <c r="E6" s="131">
        <v>858</v>
      </c>
      <c r="F6" s="132">
        <v>718</v>
      </c>
    </row>
    <row r="7" spans="1:6" ht="13.8" x14ac:dyDescent="0.25">
      <c r="A7" s="54" t="s">
        <v>129</v>
      </c>
      <c r="B7" s="54"/>
      <c r="C7" s="8"/>
      <c r="D7" s="8"/>
      <c r="E7" s="131">
        <v>16697</v>
      </c>
      <c r="F7" s="132">
        <v>14801</v>
      </c>
    </row>
    <row r="8" spans="1:6" ht="13.8" x14ac:dyDescent="0.25">
      <c r="A8" s="54" t="s">
        <v>118</v>
      </c>
      <c r="B8" s="54"/>
      <c r="C8" s="8"/>
      <c r="D8" s="8"/>
      <c r="E8" s="131">
        <v>1450</v>
      </c>
      <c r="F8" s="132">
        <v>1231</v>
      </c>
    </row>
    <row r="9" spans="1:6" ht="13.8" x14ac:dyDescent="0.25">
      <c r="A9" s="54" t="s">
        <v>119</v>
      </c>
      <c r="B9" s="54"/>
      <c r="C9" s="8"/>
      <c r="D9" s="8"/>
      <c r="E9" s="131">
        <v>75</v>
      </c>
      <c r="F9" s="132">
        <v>213</v>
      </c>
    </row>
    <row r="10" spans="1:6" ht="13.8" x14ac:dyDescent="0.25">
      <c r="A10" s="54" t="s">
        <v>120</v>
      </c>
      <c r="B10" s="54"/>
      <c r="C10" s="8"/>
      <c r="D10" s="8"/>
      <c r="E10" s="131">
        <v>5603</v>
      </c>
      <c r="F10" s="132">
        <v>159</v>
      </c>
    </row>
    <row r="11" spans="1:6" ht="13.8" x14ac:dyDescent="0.25">
      <c r="A11" s="54" t="s">
        <v>35</v>
      </c>
      <c r="B11" s="54"/>
      <c r="C11" s="8"/>
      <c r="D11" s="8"/>
      <c r="E11" s="131">
        <v>0</v>
      </c>
      <c r="F11" s="132"/>
    </row>
    <row r="12" spans="1:6" ht="13.8" x14ac:dyDescent="0.25">
      <c r="A12" s="54" t="s">
        <v>637</v>
      </c>
      <c r="B12" s="8"/>
      <c r="C12" s="8"/>
      <c r="D12" s="8"/>
      <c r="E12" s="135"/>
      <c r="F12" s="136">
        <v>3081</v>
      </c>
    </row>
    <row r="13" spans="1:6" ht="13.8" x14ac:dyDescent="0.25">
      <c r="A13" s="81" t="s">
        <v>114</v>
      </c>
      <c r="B13" s="81"/>
      <c r="C13" s="20"/>
      <c r="D13" s="20"/>
      <c r="E13" s="133">
        <f>SUM(E6:E12)</f>
        <v>24683</v>
      </c>
      <c r="F13" s="134">
        <f>SUM(F6:F12)</f>
        <v>20203</v>
      </c>
    </row>
    <row r="18" spans="1:1" x14ac:dyDescent="0.25">
      <c r="A18" s="1" t="s">
        <v>757</v>
      </c>
    </row>
    <row r="19" spans="1:1" x14ac:dyDescent="0.25">
      <c r="A19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2:Q86"/>
  <sheetViews>
    <sheetView topLeftCell="A61" zoomScale="75" zoomScaleNormal="75" workbookViewId="0">
      <selection activeCell="V42" sqref="V42"/>
    </sheetView>
  </sheetViews>
  <sheetFormatPr baseColWidth="10" defaultRowHeight="13.2" x14ac:dyDescent="0.25"/>
  <cols>
    <col min="1" max="1" width="76.109375" style="399" customWidth="1"/>
    <col min="2" max="5" width="1.5546875" style="399" hidden="1" customWidth="1"/>
    <col min="6" max="6" width="3.109375" style="399" hidden="1" customWidth="1"/>
    <col min="7" max="7" width="2.33203125" style="399" hidden="1" customWidth="1"/>
    <col min="8" max="9" width="15.109375" style="399" customWidth="1"/>
    <col min="10" max="10" width="13" style="399" customWidth="1"/>
    <col min="11" max="255" width="11.44140625" style="399"/>
    <col min="256" max="256" width="76.109375" style="399" customWidth="1"/>
    <col min="257" max="262" width="0" style="399" hidden="1" customWidth="1"/>
    <col min="263" max="264" width="15.109375" style="399" customWidth="1"/>
    <col min="265" max="265" width="13" style="399" customWidth="1"/>
    <col min="266" max="511" width="11.44140625" style="399"/>
    <col min="512" max="512" width="76.109375" style="399" customWidth="1"/>
    <col min="513" max="518" width="0" style="399" hidden="1" customWidth="1"/>
    <col min="519" max="520" width="15.109375" style="399" customWidth="1"/>
    <col min="521" max="521" width="13" style="399" customWidth="1"/>
    <col min="522" max="767" width="11.44140625" style="399"/>
    <col min="768" max="768" width="76.109375" style="399" customWidth="1"/>
    <col min="769" max="774" width="0" style="399" hidden="1" customWidth="1"/>
    <col min="775" max="776" width="15.109375" style="399" customWidth="1"/>
    <col min="777" max="777" width="13" style="399" customWidth="1"/>
    <col min="778" max="1023" width="11.44140625" style="399"/>
    <col min="1024" max="1024" width="76.109375" style="399" customWidth="1"/>
    <col min="1025" max="1030" width="0" style="399" hidden="1" customWidth="1"/>
    <col min="1031" max="1032" width="15.109375" style="399" customWidth="1"/>
    <col min="1033" max="1033" width="13" style="399" customWidth="1"/>
    <col min="1034" max="1279" width="11.44140625" style="399"/>
    <col min="1280" max="1280" width="76.109375" style="399" customWidth="1"/>
    <col min="1281" max="1286" width="0" style="399" hidden="1" customWidth="1"/>
    <col min="1287" max="1288" width="15.109375" style="399" customWidth="1"/>
    <col min="1289" max="1289" width="13" style="399" customWidth="1"/>
    <col min="1290" max="1535" width="11.44140625" style="399"/>
    <col min="1536" max="1536" width="76.109375" style="399" customWidth="1"/>
    <col min="1537" max="1542" width="0" style="399" hidden="1" customWidth="1"/>
    <col min="1543" max="1544" width="15.109375" style="399" customWidth="1"/>
    <col min="1545" max="1545" width="13" style="399" customWidth="1"/>
    <col min="1546" max="1791" width="11.44140625" style="399"/>
    <col min="1792" max="1792" width="76.109375" style="399" customWidth="1"/>
    <col min="1793" max="1798" width="0" style="399" hidden="1" customWidth="1"/>
    <col min="1799" max="1800" width="15.109375" style="399" customWidth="1"/>
    <col min="1801" max="1801" width="13" style="399" customWidth="1"/>
    <col min="1802" max="2047" width="11.44140625" style="399"/>
    <col min="2048" max="2048" width="76.109375" style="399" customWidth="1"/>
    <col min="2049" max="2054" width="0" style="399" hidden="1" customWidth="1"/>
    <col min="2055" max="2056" width="15.109375" style="399" customWidth="1"/>
    <col min="2057" max="2057" width="13" style="399" customWidth="1"/>
    <col min="2058" max="2303" width="11.44140625" style="399"/>
    <col min="2304" max="2304" width="76.109375" style="399" customWidth="1"/>
    <col min="2305" max="2310" width="0" style="399" hidden="1" customWidth="1"/>
    <col min="2311" max="2312" width="15.109375" style="399" customWidth="1"/>
    <col min="2313" max="2313" width="13" style="399" customWidth="1"/>
    <col min="2314" max="2559" width="11.44140625" style="399"/>
    <col min="2560" max="2560" width="76.109375" style="399" customWidth="1"/>
    <col min="2561" max="2566" width="0" style="399" hidden="1" customWidth="1"/>
    <col min="2567" max="2568" width="15.109375" style="399" customWidth="1"/>
    <col min="2569" max="2569" width="13" style="399" customWidth="1"/>
    <col min="2570" max="2815" width="11.44140625" style="399"/>
    <col min="2816" max="2816" width="76.109375" style="399" customWidth="1"/>
    <col min="2817" max="2822" width="0" style="399" hidden="1" customWidth="1"/>
    <col min="2823" max="2824" width="15.109375" style="399" customWidth="1"/>
    <col min="2825" max="2825" width="13" style="399" customWidth="1"/>
    <col min="2826" max="3071" width="11.44140625" style="399"/>
    <col min="3072" max="3072" width="76.109375" style="399" customWidth="1"/>
    <col min="3073" max="3078" width="0" style="399" hidden="1" customWidth="1"/>
    <col min="3079" max="3080" width="15.109375" style="399" customWidth="1"/>
    <col min="3081" max="3081" width="13" style="399" customWidth="1"/>
    <col min="3082" max="3327" width="11.44140625" style="399"/>
    <col min="3328" max="3328" width="76.109375" style="399" customWidth="1"/>
    <col min="3329" max="3334" width="0" style="399" hidden="1" customWidth="1"/>
    <col min="3335" max="3336" width="15.109375" style="399" customWidth="1"/>
    <col min="3337" max="3337" width="13" style="399" customWidth="1"/>
    <col min="3338" max="3583" width="11.44140625" style="399"/>
    <col min="3584" max="3584" width="76.109375" style="399" customWidth="1"/>
    <col min="3585" max="3590" width="0" style="399" hidden="1" customWidth="1"/>
    <col min="3591" max="3592" width="15.109375" style="399" customWidth="1"/>
    <col min="3593" max="3593" width="13" style="399" customWidth="1"/>
    <col min="3594" max="3839" width="11.44140625" style="399"/>
    <col min="3840" max="3840" width="76.109375" style="399" customWidth="1"/>
    <col min="3841" max="3846" width="0" style="399" hidden="1" customWidth="1"/>
    <col min="3847" max="3848" width="15.109375" style="399" customWidth="1"/>
    <col min="3849" max="3849" width="13" style="399" customWidth="1"/>
    <col min="3850" max="4095" width="11.44140625" style="399"/>
    <col min="4096" max="4096" width="76.109375" style="399" customWidth="1"/>
    <col min="4097" max="4102" width="0" style="399" hidden="1" customWidth="1"/>
    <col min="4103" max="4104" width="15.109375" style="399" customWidth="1"/>
    <col min="4105" max="4105" width="13" style="399" customWidth="1"/>
    <col min="4106" max="4351" width="11.44140625" style="399"/>
    <col min="4352" max="4352" width="76.109375" style="399" customWidth="1"/>
    <col min="4353" max="4358" width="0" style="399" hidden="1" customWidth="1"/>
    <col min="4359" max="4360" width="15.109375" style="399" customWidth="1"/>
    <col min="4361" max="4361" width="13" style="399" customWidth="1"/>
    <col min="4362" max="4607" width="11.44140625" style="399"/>
    <col min="4608" max="4608" width="76.109375" style="399" customWidth="1"/>
    <col min="4609" max="4614" width="0" style="399" hidden="1" customWidth="1"/>
    <col min="4615" max="4616" width="15.109375" style="399" customWidth="1"/>
    <col min="4617" max="4617" width="13" style="399" customWidth="1"/>
    <col min="4618" max="4863" width="11.44140625" style="399"/>
    <col min="4864" max="4864" width="76.109375" style="399" customWidth="1"/>
    <col min="4865" max="4870" width="0" style="399" hidden="1" customWidth="1"/>
    <col min="4871" max="4872" width="15.109375" style="399" customWidth="1"/>
    <col min="4873" max="4873" width="13" style="399" customWidth="1"/>
    <col min="4874" max="5119" width="11.44140625" style="399"/>
    <col min="5120" max="5120" width="76.109375" style="399" customWidth="1"/>
    <col min="5121" max="5126" width="0" style="399" hidden="1" customWidth="1"/>
    <col min="5127" max="5128" width="15.109375" style="399" customWidth="1"/>
    <col min="5129" max="5129" width="13" style="399" customWidth="1"/>
    <col min="5130" max="5375" width="11.44140625" style="399"/>
    <col min="5376" max="5376" width="76.109375" style="399" customWidth="1"/>
    <col min="5377" max="5382" width="0" style="399" hidden="1" customWidth="1"/>
    <col min="5383" max="5384" width="15.109375" style="399" customWidth="1"/>
    <col min="5385" max="5385" width="13" style="399" customWidth="1"/>
    <col min="5386" max="5631" width="11.44140625" style="399"/>
    <col min="5632" max="5632" width="76.109375" style="399" customWidth="1"/>
    <col min="5633" max="5638" width="0" style="399" hidden="1" customWidth="1"/>
    <col min="5639" max="5640" width="15.109375" style="399" customWidth="1"/>
    <col min="5641" max="5641" width="13" style="399" customWidth="1"/>
    <col min="5642" max="5887" width="11.44140625" style="399"/>
    <col min="5888" max="5888" width="76.109375" style="399" customWidth="1"/>
    <col min="5889" max="5894" width="0" style="399" hidden="1" customWidth="1"/>
    <col min="5895" max="5896" width="15.109375" style="399" customWidth="1"/>
    <col min="5897" max="5897" width="13" style="399" customWidth="1"/>
    <col min="5898" max="6143" width="11.44140625" style="399"/>
    <col min="6144" max="6144" width="76.109375" style="399" customWidth="1"/>
    <col min="6145" max="6150" width="0" style="399" hidden="1" customWidth="1"/>
    <col min="6151" max="6152" width="15.109375" style="399" customWidth="1"/>
    <col min="6153" max="6153" width="13" style="399" customWidth="1"/>
    <col min="6154" max="6399" width="11.44140625" style="399"/>
    <col min="6400" max="6400" width="76.109375" style="399" customWidth="1"/>
    <col min="6401" max="6406" width="0" style="399" hidden="1" customWidth="1"/>
    <col min="6407" max="6408" width="15.109375" style="399" customWidth="1"/>
    <col min="6409" max="6409" width="13" style="399" customWidth="1"/>
    <col min="6410" max="6655" width="11.44140625" style="399"/>
    <col min="6656" max="6656" width="76.109375" style="399" customWidth="1"/>
    <col min="6657" max="6662" width="0" style="399" hidden="1" customWidth="1"/>
    <col min="6663" max="6664" width="15.109375" style="399" customWidth="1"/>
    <col min="6665" max="6665" width="13" style="399" customWidth="1"/>
    <col min="6666" max="6911" width="11.44140625" style="399"/>
    <col min="6912" max="6912" width="76.109375" style="399" customWidth="1"/>
    <col min="6913" max="6918" width="0" style="399" hidden="1" customWidth="1"/>
    <col min="6919" max="6920" width="15.109375" style="399" customWidth="1"/>
    <col min="6921" max="6921" width="13" style="399" customWidth="1"/>
    <col min="6922" max="7167" width="11.44140625" style="399"/>
    <col min="7168" max="7168" width="76.109375" style="399" customWidth="1"/>
    <col min="7169" max="7174" width="0" style="399" hidden="1" customWidth="1"/>
    <col min="7175" max="7176" width="15.109375" style="399" customWidth="1"/>
    <col min="7177" max="7177" width="13" style="399" customWidth="1"/>
    <col min="7178" max="7423" width="11.44140625" style="399"/>
    <col min="7424" max="7424" width="76.109375" style="399" customWidth="1"/>
    <col min="7425" max="7430" width="0" style="399" hidden="1" customWidth="1"/>
    <col min="7431" max="7432" width="15.109375" style="399" customWidth="1"/>
    <col min="7433" max="7433" width="13" style="399" customWidth="1"/>
    <col min="7434" max="7679" width="11.44140625" style="399"/>
    <col min="7680" max="7680" width="76.109375" style="399" customWidth="1"/>
    <col min="7681" max="7686" width="0" style="399" hidden="1" customWidth="1"/>
    <col min="7687" max="7688" width="15.109375" style="399" customWidth="1"/>
    <col min="7689" max="7689" width="13" style="399" customWidth="1"/>
    <col min="7690" max="7935" width="11.44140625" style="399"/>
    <col min="7936" max="7936" width="76.109375" style="399" customWidth="1"/>
    <col min="7937" max="7942" width="0" style="399" hidden="1" customWidth="1"/>
    <col min="7943" max="7944" width="15.109375" style="399" customWidth="1"/>
    <col min="7945" max="7945" width="13" style="399" customWidth="1"/>
    <col min="7946" max="8191" width="11.44140625" style="399"/>
    <col min="8192" max="8192" width="76.109375" style="399" customWidth="1"/>
    <col min="8193" max="8198" width="0" style="399" hidden="1" customWidth="1"/>
    <col min="8199" max="8200" width="15.109375" style="399" customWidth="1"/>
    <col min="8201" max="8201" width="13" style="399" customWidth="1"/>
    <col min="8202" max="8447" width="11.44140625" style="399"/>
    <col min="8448" max="8448" width="76.109375" style="399" customWidth="1"/>
    <col min="8449" max="8454" width="0" style="399" hidden="1" customWidth="1"/>
    <col min="8455" max="8456" width="15.109375" style="399" customWidth="1"/>
    <col min="8457" max="8457" width="13" style="399" customWidth="1"/>
    <col min="8458" max="8703" width="11.44140625" style="399"/>
    <col min="8704" max="8704" width="76.109375" style="399" customWidth="1"/>
    <col min="8705" max="8710" width="0" style="399" hidden="1" customWidth="1"/>
    <col min="8711" max="8712" width="15.109375" style="399" customWidth="1"/>
    <col min="8713" max="8713" width="13" style="399" customWidth="1"/>
    <col min="8714" max="8959" width="11.44140625" style="399"/>
    <col min="8960" max="8960" width="76.109375" style="399" customWidth="1"/>
    <col min="8961" max="8966" width="0" style="399" hidden="1" customWidth="1"/>
    <col min="8967" max="8968" width="15.109375" style="399" customWidth="1"/>
    <col min="8969" max="8969" width="13" style="399" customWidth="1"/>
    <col min="8970" max="9215" width="11.44140625" style="399"/>
    <col min="9216" max="9216" width="76.109375" style="399" customWidth="1"/>
    <col min="9217" max="9222" width="0" style="399" hidden="1" customWidth="1"/>
    <col min="9223" max="9224" width="15.109375" style="399" customWidth="1"/>
    <col min="9225" max="9225" width="13" style="399" customWidth="1"/>
    <col min="9226" max="9471" width="11.44140625" style="399"/>
    <col min="9472" max="9472" width="76.109375" style="399" customWidth="1"/>
    <col min="9473" max="9478" width="0" style="399" hidden="1" customWidth="1"/>
    <col min="9479" max="9480" width="15.109375" style="399" customWidth="1"/>
    <col min="9481" max="9481" width="13" style="399" customWidth="1"/>
    <col min="9482" max="9727" width="11.44140625" style="399"/>
    <col min="9728" max="9728" width="76.109375" style="399" customWidth="1"/>
    <col min="9729" max="9734" width="0" style="399" hidden="1" customWidth="1"/>
    <col min="9735" max="9736" width="15.109375" style="399" customWidth="1"/>
    <col min="9737" max="9737" width="13" style="399" customWidth="1"/>
    <col min="9738" max="9983" width="11.44140625" style="399"/>
    <col min="9984" max="9984" width="76.109375" style="399" customWidth="1"/>
    <col min="9985" max="9990" width="0" style="399" hidden="1" customWidth="1"/>
    <col min="9991" max="9992" width="15.109375" style="399" customWidth="1"/>
    <col min="9993" max="9993" width="13" style="399" customWidth="1"/>
    <col min="9994" max="10239" width="11.44140625" style="399"/>
    <col min="10240" max="10240" width="76.109375" style="399" customWidth="1"/>
    <col min="10241" max="10246" width="0" style="399" hidden="1" customWidth="1"/>
    <col min="10247" max="10248" width="15.109375" style="399" customWidth="1"/>
    <col min="10249" max="10249" width="13" style="399" customWidth="1"/>
    <col min="10250" max="10495" width="11.44140625" style="399"/>
    <col min="10496" max="10496" width="76.109375" style="399" customWidth="1"/>
    <col min="10497" max="10502" width="0" style="399" hidden="1" customWidth="1"/>
    <col min="10503" max="10504" width="15.109375" style="399" customWidth="1"/>
    <col min="10505" max="10505" width="13" style="399" customWidth="1"/>
    <col min="10506" max="10751" width="11.44140625" style="399"/>
    <col min="10752" max="10752" width="76.109375" style="399" customWidth="1"/>
    <col min="10753" max="10758" width="0" style="399" hidden="1" customWidth="1"/>
    <col min="10759" max="10760" width="15.109375" style="399" customWidth="1"/>
    <col min="10761" max="10761" width="13" style="399" customWidth="1"/>
    <col min="10762" max="11007" width="11.44140625" style="399"/>
    <col min="11008" max="11008" width="76.109375" style="399" customWidth="1"/>
    <col min="11009" max="11014" width="0" style="399" hidden="1" customWidth="1"/>
    <col min="11015" max="11016" width="15.109375" style="399" customWidth="1"/>
    <col min="11017" max="11017" width="13" style="399" customWidth="1"/>
    <col min="11018" max="11263" width="11.44140625" style="399"/>
    <col min="11264" max="11264" width="76.109375" style="399" customWidth="1"/>
    <col min="11265" max="11270" width="0" style="399" hidden="1" customWidth="1"/>
    <col min="11271" max="11272" width="15.109375" style="399" customWidth="1"/>
    <col min="11273" max="11273" width="13" style="399" customWidth="1"/>
    <col min="11274" max="11519" width="11.44140625" style="399"/>
    <col min="11520" max="11520" width="76.109375" style="399" customWidth="1"/>
    <col min="11521" max="11526" width="0" style="399" hidden="1" customWidth="1"/>
    <col min="11527" max="11528" width="15.109375" style="399" customWidth="1"/>
    <col min="11529" max="11529" width="13" style="399" customWidth="1"/>
    <col min="11530" max="11775" width="11.44140625" style="399"/>
    <col min="11776" max="11776" width="76.109375" style="399" customWidth="1"/>
    <col min="11777" max="11782" width="0" style="399" hidden="1" customWidth="1"/>
    <col min="11783" max="11784" width="15.109375" style="399" customWidth="1"/>
    <col min="11785" max="11785" width="13" style="399" customWidth="1"/>
    <col min="11786" max="12031" width="11.44140625" style="399"/>
    <col min="12032" max="12032" width="76.109375" style="399" customWidth="1"/>
    <col min="12033" max="12038" width="0" style="399" hidden="1" customWidth="1"/>
    <col min="12039" max="12040" width="15.109375" style="399" customWidth="1"/>
    <col min="12041" max="12041" width="13" style="399" customWidth="1"/>
    <col min="12042" max="12287" width="11.44140625" style="399"/>
    <col min="12288" max="12288" width="76.109375" style="399" customWidth="1"/>
    <col min="12289" max="12294" width="0" style="399" hidden="1" customWidth="1"/>
    <col min="12295" max="12296" width="15.109375" style="399" customWidth="1"/>
    <col min="12297" max="12297" width="13" style="399" customWidth="1"/>
    <col min="12298" max="12543" width="11.44140625" style="399"/>
    <col min="12544" max="12544" width="76.109375" style="399" customWidth="1"/>
    <col min="12545" max="12550" width="0" style="399" hidden="1" customWidth="1"/>
    <col min="12551" max="12552" width="15.109375" style="399" customWidth="1"/>
    <col min="12553" max="12553" width="13" style="399" customWidth="1"/>
    <col min="12554" max="12799" width="11.44140625" style="399"/>
    <col min="12800" max="12800" width="76.109375" style="399" customWidth="1"/>
    <col min="12801" max="12806" width="0" style="399" hidden="1" customWidth="1"/>
    <col min="12807" max="12808" width="15.109375" style="399" customWidth="1"/>
    <col min="12809" max="12809" width="13" style="399" customWidth="1"/>
    <col min="12810" max="13055" width="11.44140625" style="399"/>
    <col min="13056" max="13056" width="76.109375" style="399" customWidth="1"/>
    <col min="13057" max="13062" width="0" style="399" hidden="1" customWidth="1"/>
    <col min="13063" max="13064" width="15.109375" style="399" customWidth="1"/>
    <col min="13065" max="13065" width="13" style="399" customWidth="1"/>
    <col min="13066" max="13311" width="11.44140625" style="399"/>
    <col min="13312" max="13312" width="76.109375" style="399" customWidth="1"/>
    <col min="13313" max="13318" width="0" style="399" hidden="1" customWidth="1"/>
    <col min="13319" max="13320" width="15.109375" style="399" customWidth="1"/>
    <col min="13321" max="13321" width="13" style="399" customWidth="1"/>
    <col min="13322" max="13567" width="11.44140625" style="399"/>
    <col min="13568" max="13568" width="76.109375" style="399" customWidth="1"/>
    <col min="13569" max="13574" width="0" style="399" hidden="1" customWidth="1"/>
    <col min="13575" max="13576" width="15.109375" style="399" customWidth="1"/>
    <col min="13577" max="13577" width="13" style="399" customWidth="1"/>
    <col min="13578" max="13823" width="11.44140625" style="399"/>
    <col min="13824" max="13824" width="76.109375" style="399" customWidth="1"/>
    <col min="13825" max="13830" width="0" style="399" hidden="1" customWidth="1"/>
    <col min="13831" max="13832" width="15.109375" style="399" customWidth="1"/>
    <col min="13833" max="13833" width="13" style="399" customWidth="1"/>
    <col min="13834" max="14079" width="11.44140625" style="399"/>
    <col min="14080" max="14080" width="76.109375" style="399" customWidth="1"/>
    <col min="14081" max="14086" width="0" style="399" hidden="1" customWidth="1"/>
    <col min="14087" max="14088" width="15.109375" style="399" customWidth="1"/>
    <col min="14089" max="14089" width="13" style="399" customWidth="1"/>
    <col min="14090" max="14335" width="11.44140625" style="399"/>
    <col min="14336" max="14336" width="76.109375" style="399" customWidth="1"/>
    <col min="14337" max="14342" width="0" style="399" hidden="1" customWidth="1"/>
    <col min="14343" max="14344" width="15.109375" style="399" customWidth="1"/>
    <col min="14345" max="14345" width="13" style="399" customWidth="1"/>
    <col min="14346" max="14591" width="11.44140625" style="399"/>
    <col min="14592" max="14592" width="76.109375" style="399" customWidth="1"/>
    <col min="14593" max="14598" width="0" style="399" hidden="1" customWidth="1"/>
    <col min="14599" max="14600" width="15.109375" style="399" customWidth="1"/>
    <col min="14601" max="14601" width="13" style="399" customWidth="1"/>
    <col min="14602" max="14847" width="11.44140625" style="399"/>
    <col min="14848" max="14848" width="76.109375" style="399" customWidth="1"/>
    <col min="14849" max="14854" width="0" style="399" hidden="1" customWidth="1"/>
    <col min="14855" max="14856" width="15.109375" style="399" customWidth="1"/>
    <col min="14857" max="14857" width="13" style="399" customWidth="1"/>
    <col min="14858" max="15103" width="11.44140625" style="399"/>
    <col min="15104" max="15104" width="76.109375" style="399" customWidth="1"/>
    <col min="15105" max="15110" width="0" style="399" hidden="1" customWidth="1"/>
    <col min="15111" max="15112" width="15.109375" style="399" customWidth="1"/>
    <col min="15113" max="15113" width="13" style="399" customWidth="1"/>
    <col min="15114" max="15359" width="11.44140625" style="399"/>
    <col min="15360" max="15360" width="76.109375" style="399" customWidth="1"/>
    <col min="15361" max="15366" width="0" style="399" hidden="1" customWidth="1"/>
    <col min="15367" max="15368" width="15.109375" style="399" customWidth="1"/>
    <col min="15369" max="15369" width="13" style="399" customWidth="1"/>
    <col min="15370" max="15615" width="11.44140625" style="399"/>
    <col min="15616" max="15616" width="76.109375" style="399" customWidth="1"/>
    <col min="15617" max="15622" width="0" style="399" hidden="1" customWidth="1"/>
    <col min="15623" max="15624" width="15.109375" style="399" customWidth="1"/>
    <col min="15625" max="15625" width="13" style="399" customWidth="1"/>
    <col min="15626" max="15871" width="11.44140625" style="399"/>
    <col min="15872" max="15872" width="76.109375" style="399" customWidth="1"/>
    <col min="15873" max="15878" width="0" style="399" hidden="1" customWidth="1"/>
    <col min="15879" max="15880" width="15.109375" style="399" customWidth="1"/>
    <col min="15881" max="15881" width="13" style="399" customWidth="1"/>
    <col min="15882" max="16127" width="11.44140625" style="399"/>
    <col min="16128" max="16128" width="76.109375" style="399" customWidth="1"/>
    <col min="16129" max="16134" width="0" style="399" hidden="1" customWidth="1"/>
    <col min="16135" max="16136" width="15.109375" style="399" customWidth="1"/>
    <col min="16137" max="16137" width="13" style="399" customWidth="1"/>
    <col min="16138" max="16384" width="11.44140625" style="399"/>
  </cols>
  <sheetData>
    <row r="2" spans="1:17" ht="13.8" x14ac:dyDescent="0.25">
      <c r="A2" s="398" t="s">
        <v>638</v>
      </c>
      <c r="B2" s="7"/>
      <c r="C2" s="7"/>
      <c r="D2" s="7"/>
      <c r="E2" s="7"/>
      <c r="F2" s="430"/>
      <c r="G2" s="7"/>
      <c r="H2" s="398"/>
      <c r="I2" s="398"/>
      <c r="J2" s="398"/>
      <c r="K2" s="398"/>
    </row>
    <row r="3" spans="1:17" ht="13.8" x14ac:dyDescent="0.25">
      <c r="A3" s="13"/>
      <c r="B3" s="397"/>
      <c r="C3" s="397"/>
      <c r="D3" s="397"/>
      <c r="E3" s="397"/>
      <c r="F3" s="1"/>
      <c r="G3" s="397"/>
      <c r="H3" s="5"/>
      <c r="I3" s="5"/>
      <c r="J3" s="5"/>
      <c r="K3" s="5"/>
    </row>
    <row r="4" spans="1:17" ht="68.25" customHeight="1" x14ac:dyDescent="0.25">
      <c r="A4" s="391" t="s">
        <v>639</v>
      </c>
    </row>
    <row r="5" spans="1:17" ht="13.8" x14ac:dyDescent="0.25">
      <c r="A5" s="397"/>
      <c r="B5" s="397"/>
      <c r="C5" s="397"/>
      <c r="D5" s="397"/>
      <c r="E5" s="397"/>
      <c r="F5" s="5"/>
      <c r="G5" s="397"/>
      <c r="H5" s="397"/>
      <c r="I5" s="397"/>
      <c r="J5" s="397"/>
      <c r="K5" s="397"/>
    </row>
    <row r="6" spans="1:17" ht="13.8" x14ac:dyDescent="0.25">
      <c r="A6" s="397" t="s">
        <v>640</v>
      </c>
      <c r="B6" s="397"/>
      <c r="C6" s="397"/>
      <c r="D6" s="397"/>
      <c r="E6" s="397"/>
      <c r="F6" s="5"/>
      <c r="G6" s="397"/>
      <c r="H6" s="397"/>
      <c r="I6" s="397"/>
      <c r="J6" s="397"/>
      <c r="K6" s="397"/>
    </row>
    <row r="7" spans="1:17" ht="13.8" x14ac:dyDescent="0.25">
      <c r="A7" s="397"/>
      <c r="B7" s="397"/>
      <c r="C7" s="397"/>
      <c r="D7" s="397"/>
      <c r="E7" s="397"/>
      <c r="F7" s="5"/>
      <c r="G7" s="397"/>
      <c r="H7" s="397"/>
      <c r="I7" s="397"/>
      <c r="J7" s="397"/>
      <c r="K7" s="397"/>
    </row>
    <row r="8" spans="1:17" ht="13.8" x14ac:dyDescent="0.25">
      <c r="A8" s="198" t="s">
        <v>641</v>
      </c>
      <c r="B8" s="397"/>
      <c r="C8" s="397"/>
      <c r="D8" s="397"/>
      <c r="E8" s="397"/>
      <c r="F8" s="5"/>
      <c r="G8" s="397"/>
      <c r="H8" s="397"/>
      <c r="I8" s="397"/>
      <c r="J8" s="397"/>
      <c r="K8" s="397"/>
    </row>
    <row r="9" spans="1:17" ht="15" customHeight="1" x14ac:dyDescent="0.25">
      <c r="A9" s="397"/>
      <c r="B9" s="397"/>
      <c r="C9" s="397"/>
      <c r="D9" s="397"/>
      <c r="E9" s="397"/>
      <c r="F9" s="1"/>
      <c r="G9" s="10"/>
      <c r="H9" s="100">
        <v>40908</v>
      </c>
      <c r="I9" s="101">
        <v>40543</v>
      </c>
      <c r="J9" s="368" t="s">
        <v>337</v>
      </c>
    </row>
    <row r="10" spans="1:17" ht="15" customHeight="1" x14ac:dyDescent="0.25">
      <c r="A10" s="397"/>
      <c r="B10" s="397"/>
      <c r="C10" s="397"/>
      <c r="D10" s="397"/>
      <c r="E10" s="397"/>
      <c r="F10" s="1"/>
      <c r="G10" s="10"/>
      <c r="H10" s="100"/>
      <c r="I10" s="101"/>
      <c r="J10" s="368"/>
    </row>
    <row r="11" spans="1:17" ht="15" customHeight="1" x14ac:dyDescent="0.3">
      <c r="A11" s="227" t="s">
        <v>299</v>
      </c>
      <c r="B11" s="397"/>
      <c r="C11" s="397"/>
      <c r="D11" s="397"/>
      <c r="E11" s="397"/>
      <c r="F11" s="1"/>
      <c r="G11" s="10"/>
      <c r="H11" s="9"/>
      <c r="I11" s="10"/>
      <c r="J11" s="10"/>
    </row>
    <row r="12" spans="1:17" ht="15" customHeight="1" x14ac:dyDescent="0.3">
      <c r="A12" s="18" t="s">
        <v>317</v>
      </c>
      <c r="B12" s="397"/>
      <c r="C12" s="397"/>
      <c r="D12" s="397"/>
      <c r="E12" s="397"/>
      <c r="F12" s="1"/>
      <c r="G12" s="10"/>
      <c r="H12" s="112"/>
      <c r="I12" s="113"/>
      <c r="J12" s="113"/>
      <c r="N12" s="431"/>
      <c r="O12" s="291"/>
    </row>
    <row r="13" spans="1:17" ht="15" customHeight="1" x14ac:dyDescent="0.25">
      <c r="A13" s="205" t="s">
        <v>642</v>
      </c>
      <c r="B13" s="397"/>
      <c r="C13" s="397"/>
      <c r="D13" s="397"/>
      <c r="E13" s="397"/>
      <c r="F13" s="1"/>
      <c r="G13" s="10"/>
      <c r="H13" s="432">
        <v>2146</v>
      </c>
      <c r="I13" s="433">
        <f>68527</f>
        <v>68527</v>
      </c>
      <c r="J13" s="113">
        <f>H13-I13</f>
        <v>-66381</v>
      </c>
      <c r="N13" s="434"/>
      <c r="O13" s="291"/>
    </row>
    <row r="14" spans="1:17" ht="15" customHeight="1" x14ac:dyDescent="0.25">
      <c r="A14" s="205" t="s">
        <v>643</v>
      </c>
      <c r="B14" s="397"/>
      <c r="C14" s="397"/>
      <c r="D14" s="397"/>
      <c r="E14" s="397"/>
      <c r="F14" s="1"/>
      <c r="G14" s="10"/>
      <c r="H14" s="432">
        <v>61792</v>
      </c>
      <c r="I14" s="433">
        <v>45462</v>
      </c>
      <c r="J14" s="113">
        <f>H14-I14</f>
        <v>16330</v>
      </c>
      <c r="N14" s="435"/>
      <c r="O14" s="291"/>
      <c r="P14" s="291"/>
      <c r="Q14" s="291"/>
    </row>
    <row r="15" spans="1:17" ht="15" customHeight="1" x14ac:dyDescent="0.25">
      <c r="A15" s="228" t="s">
        <v>318</v>
      </c>
      <c r="B15" s="397"/>
      <c r="C15" s="397"/>
      <c r="D15" s="397"/>
      <c r="E15" s="397"/>
      <c r="F15" s="1"/>
      <c r="G15" s="10"/>
      <c r="H15" s="112">
        <f>SUBTOTAL(9,H13:H14)</f>
        <v>63938</v>
      </c>
      <c r="I15" s="112">
        <f>SUBTOTAL(9,I13:I14)</f>
        <v>113989</v>
      </c>
      <c r="J15" s="112">
        <f>SUBTOTAL(9,J13:J14)</f>
        <v>-50051</v>
      </c>
      <c r="K15" s="436" t="s">
        <v>433</v>
      </c>
      <c r="N15" s="437"/>
      <c r="O15" s="291"/>
      <c r="P15" s="291"/>
      <c r="Q15" s="291"/>
    </row>
    <row r="16" spans="1:17" ht="15" customHeight="1" x14ac:dyDescent="0.25">
      <c r="A16" s="18" t="s">
        <v>319</v>
      </c>
      <c r="B16" s="397"/>
      <c r="C16" s="397"/>
      <c r="D16" s="397"/>
      <c r="E16" s="397"/>
      <c r="F16" s="1"/>
      <c r="G16" s="10"/>
      <c r="H16" s="112"/>
      <c r="I16" s="112"/>
      <c r="J16" s="113"/>
      <c r="N16" s="438"/>
      <c r="O16" s="291"/>
      <c r="P16" s="291"/>
      <c r="Q16" s="291"/>
    </row>
    <row r="17" spans="1:17" ht="15" customHeight="1" x14ac:dyDescent="0.25">
      <c r="A17" s="229" t="s">
        <v>644</v>
      </c>
      <c r="B17" s="397"/>
      <c r="C17" s="397"/>
      <c r="D17" s="397"/>
      <c r="E17" s="397"/>
      <c r="F17" s="1"/>
      <c r="G17" s="10"/>
      <c r="H17" s="432">
        <v>3728</v>
      </c>
      <c r="I17" s="433">
        <v>3110</v>
      </c>
      <c r="J17" s="113">
        <f t="shared" ref="J17:J22" si="0">H17-I17</f>
        <v>618</v>
      </c>
      <c r="N17" s="434"/>
      <c r="O17" s="291"/>
    </row>
    <row r="18" spans="1:17" ht="15" customHeight="1" x14ac:dyDescent="0.25">
      <c r="A18" s="229" t="s">
        <v>645</v>
      </c>
      <c r="B18" s="397"/>
      <c r="C18" s="397"/>
      <c r="D18" s="397"/>
      <c r="E18" s="397"/>
      <c r="F18" s="1"/>
      <c r="G18" s="10"/>
      <c r="H18" s="432">
        <v>3982</v>
      </c>
      <c r="I18" s="433">
        <v>3817</v>
      </c>
      <c r="J18" s="113">
        <f t="shared" si="0"/>
        <v>165</v>
      </c>
      <c r="N18" s="439"/>
      <c r="O18" s="291"/>
      <c r="P18" s="291"/>
      <c r="Q18" s="291"/>
    </row>
    <row r="19" spans="1:17" ht="15" customHeight="1" x14ac:dyDescent="0.25">
      <c r="A19" s="229" t="s">
        <v>646</v>
      </c>
      <c r="B19" s="397"/>
      <c r="C19" s="397"/>
      <c r="D19" s="397"/>
      <c r="E19" s="397"/>
      <c r="F19" s="1"/>
      <c r="G19" s="10"/>
      <c r="H19" s="432">
        <v>4919</v>
      </c>
      <c r="I19" s="433">
        <v>4398</v>
      </c>
      <c r="J19" s="113">
        <f t="shared" si="0"/>
        <v>521</v>
      </c>
      <c r="N19" s="439"/>
      <c r="O19" s="291"/>
      <c r="P19" s="291"/>
      <c r="Q19" s="291"/>
    </row>
    <row r="20" spans="1:17" ht="15" customHeight="1" x14ac:dyDescent="0.25">
      <c r="A20" s="229" t="s">
        <v>647</v>
      </c>
      <c r="B20" s="397"/>
      <c r="C20" s="397"/>
      <c r="D20" s="397"/>
      <c r="E20" s="397"/>
      <c r="F20" s="1"/>
      <c r="G20" s="10"/>
      <c r="H20" s="432">
        <v>1009</v>
      </c>
      <c r="I20" s="433">
        <v>3341</v>
      </c>
      <c r="J20" s="113">
        <f t="shared" si="0"/>
        <v>-2332</v>
      </c>
      <c r="N20" s="439"/>
      <c r="O20" s="291"/>
      <c r="P20" s="291"/>
      <c r="Q20" s="291"/>
    </row>
    <row r="21" spans="1:17" ht="13.8" x14ac:dyDescent="0.25">
      <c r="A21" s="229" t="s">
        <v>648</v>
      </c>
      <c r="B21" s="397"/>
      <c r="C21" s="397"/>
      <c r="D21" s="397"/>
      <c r="E21" s="397"/>
      <c r="F21" s="1"/>
      <c r="G21" s="10"/>
      <c r="H21" s="432">
        <v>45019</v>
      </c>
      <c r="I21" s="433">
        <v>50842</v>
      </c>
      <c r="J21" s="113">
        <f t="shared" si="0"/>
        <v>-5823</v>
      </c>
      <c r="N21" s="439"/>
      <c r="O21" s="291"/>
      <c r="P21" s="291"/>
      <c r="Q21" s="291"/>
    </row>
    <row r="22" spans="1:17" ht="13.8" x14ac:dyDescent="0.25">
      <c r="A22" s="229" t="s">
        <v>649</v>
      </c>
      <c r="B22" s="397"/>
      <c r="C22" s="397"/>
      <c r="D22" s="397"/>
      <c r="E22" s="397"/>
      <c r="F22" s="1"/>
      <c r="G22" s="10"/>
      <c r="H22" s="432">
        <v>23834</v>
      </c>
      <c r="I22" s="433">
        <v>24673</v>
      </c>
      <c r="J22" s="113">
        <f t="shared" si="0"/>
        <v>-839</v>
      </c>
      <c r="N22" s="439"/>
      <c r="O22" s="291"/>
      <c r="P22" s="291"/>
      <c r="Q22" s="291"/>
    </row>
    <row r="23" spans="1:17" ht="13.8" x14ac:dyDescent="0.25">
      <c r="A23" s="230" t="s">
        <v>320</v>
      </c>
      <c r="B23" s="397"/>
      <c r="C23" s="397"/>
      <c r="D23" s="397"/>
      <c r="E23" s="397"/>
      <c r="F23" s="1"/>
      <c r="G23" s="10"/>
      <c r="H23" s="112">
        <f>SUBTOTAL(9,H17:H22)</f>
        <v>82491</v>
      </c>
      <c r="I23" s="112">
        <f>SUBTOTAL(9,I17:I22)</f>
        <v>90181</v>
      </c>
      <c r="J23" s="112">
        <f>SUBTOTAL(9,J17:J22)</f>
        <v>-7690</v>
      </c>
      <c r="K23" s="436" t="s">
        <v>434</v>
      </c>
      <c r="N23" s="439"/>
      <c r="O23" s="440"/>
      <c r="P23" s="291"/>
      <c r="Q23" s="291"/>
    </row>
    <row r="24" spans="1:17" ht="13.8" x14ac:dyDescent="0.25">
      <c r="A24" s="230" t="s">
        <v>321</v>
      </c>
      <c r="B24" s="397"/>
      <c r="C24" s="397"/>
      <c r="D24" s="397"/>
      <c r="E24" s="397"/>
      <c r="F24" s="112"/>
      <c r="G24" s="10"/>
      <c r="H24" s="112"/>
      <c r="I24" s="112"/>
      <c r="J24" s="113"/>
      <c r="N24" s="441"/>
      <c r="O24" s="440"/>
      <c r="P24" s="291"/>
      <c r="Q24" s="291"/>
    </row>
    <row r="25" spans="1:17" ht="13.8" x14ac:dyDescent="0.25">
      <c r="A25" s="229" t="s">
        <v>650</v>
      </c>
      <c r="B25" s="397"/>
      <c r="C25" s="397"/>
      <c r="D25" s="397"/>
      <c r="E25" s="397"/>
      <c r="F25" s="1"/>
      <c r="G25" s="10"/>
      <c r="H25" s="432">
        <v>0</v>
      </c>
      <c r="I25" s="433">
        <v>31998</v>
      </c>
      <c r="J25" s="113">
        <f>H25-I25</f>
        <v>-31998</v>
      </c>
      <c r="N25" s="441"/>
      <c r="O25" s="291"/>
    </row>
    <row r="26" spans="1:17" ht="13.8" x14ac:dyDescent="0.25">
      <c r="A26" s="229" t="s">
        <v>651</v>
      </c>
      <c r="B26" s="397"/>
      <c r="C26" s="397"/>
      <c r="D26" s="397"/>
      <c r="E26" s="397"/>
      <c r="F26" s="1"/>
      <c r="G26" s="10"/>
      <c r="H26" s="432">
        <v>111133</v>
      </c>
      <c r="I26" s="433">
        <v>116040</v>
      </c>
      <c r="J26" s="113">
        <f>H26-I26</f>
        <v>-4907</v>
      </c>
      <c r="N26" s="439"/>
      <c r="O26" s="291"/>
      <c r="P26" s="291"/>
      <c r="Q26" s="291"/>
    </row>
    <row r="27" spans="1:17" ht="13.8" x14ac:dyDescent="0.25">
      <c r="A27" s="229" t="s">
        <v>652</v>
      </c>
      <c r="B27" s="397"/>
      <c r="C27" s="397"/>
      <c r="D27" s="397"/>
      <c r="E27" s="397"/>
      <c r="F27" s="1"/>
      <c r="G27" s="10"/>
      <c r="H27" s="432">
        <v>12504</v>
      </c>
      <c r="I27" s="433">
        <v>40000</v>
      </c>
      <c r="J27" s="113">
        <f>H27-I27</f>
        <v>-27496</v>
      </c>
      <c r="N27" s="439"/>
      <c r="O27" s="291"/>
      <c r="P27" s="291"/>
      <c r="Q27" s="291"/>
    </row>
    <row r="28" spans="1:17" ht="13.8" x14ac:dyDescent="0.25">
      <c r="A28" s="229" t="s">
        <v>653</v>
      </c>
      <c r="B28" s="397"/>
      <c r="C28" s="397"/>
      <c r="D28" s="397"/>
      <c r="E28" s="397"/>
      <c r="F28" s="1"/>
      <c r="G28" s="10"/>
      <c r="H28" s="432">
        <v>7500</v>
      </c>
      <c r="I28" s="433">
        <v>5300</v>
      </c>
      <c r="J28" s="113">
        <f>H28-I28</f>
        <v>2200</v>
      </c>
      <c r="N28" s="439"/>
      <c r="O28" s="291"/>
      <c r="P28" s="291"/>
      <c r="Q28" s="291"/>
    </row>
    <row r="29" spans="1:17" ht="13.8" x14ac:dyDescent="0.25">
      <c r="A29" s="229" t="s">
        <v>654</v>
      </c>
      <c r="B29" s="397"/>
      <c r="C29" s="397"/>
      <c r="D29" s="397"/>
      <c r="E29" s="397"/>
      <c r="F29" s="1"/>
      <c r="G29" s="10"/>
      <c r="H29" s="432">
        <v>15305</v>
      </c>
      <c r="I29" s="433">
        <v>16585</v>
      </c>
      <c r="J29" s="113">
        <f>H29-I29</f>
        <v>-1280</v>
      </c>
      <c r="N29" s="439"/>
      <c r="O29" s="291"/>
      <c r="P29" s="291"/>
      <c r="Q29" s="291"/>
    </row>
    <row r="30" spans="1:17" ht="13.8" x14ac:dyDescent="0.25">
      <c r="A30" s="230" t="s">
        <v>322</v>
      </c>
      <c r="B30" s="397"/>
      <c r="C30" s="397"/>
      <c r="D30" s="397"/>
      <c r="E30" s="397"/>
      <c r="F30" s="1"/>
      <c r="G30" s="10"/>
      <c r="H30" s="112">
        <f>SUBTOTAL(9,H25:H29)</f>
        <v>146442</v>
      </c>
      <c r="I30" s="112">
        <f>SUBTOTAL(9,I25:I29)</f>
        <v>209923</v>
      </c>
      <c r="J30" s="112">
        <f>SUBTOTAL(9,J25:J29)</f>
        <v>-63481</v>
      </c>
      <c r="K30" s="436" t="s">
        <v>435</v>
      </c>
      <c r="N30" s="439"/>
      <c r="O30" s="291"/>
      <c r="P30" s="291"/>
      <c r="Q30" s="291"/>
    </row>
    <row r="31" spans="1:17" ht="13.8" x14ac:dyDescent="0.25">
      <c r="A31" s="83" t="s">
        <v>300</v>
      </c>
      <c r="B31" s="83"/>
      <c r="C31" s="83"/>
      <c r="D31" s="83"/>
      <c r="E31" s="83"/>
      <c r="F31" s="442"/>
      <c r="G31" s="203"/>
      <c r="H31" s="137">
        <f>SUBTOTAL(9,H12:H30)</f>
        <v>292871</v>
      </c>
      <c r="I31" s="137">
        <f>SUBTOTAL(9,I12:I30)</f>
        <v>414093</v>
      </c>
      <c r="J31" s="137">
        <f>SUBTOTAL(9,J12:J30)</f>
        <v>-121222</v>
      </c>
      <c r="L31" s="291"/>
      <c r="N31" s="438"/>
      <c r="O31" s="291"/>
      <c r="P31" s="291"/>
      <c r="Q31" s="291"/>
    </row>
    <row r="32" spans="1:17" ht="14.4" x14ac:dyDescent="0.3">
      <c r="A32" s="432"/>
      <c r="B32" s="397"/>
      <c r="C32" s="397"/>
      <c r="D32" s="397"/>
      <c r="E32" s="397"/>
      <c r="F32" s="1"/>
      <c r="G32" s="10"/>
      <c r="H32" s="112"/>
      <c r="I32" s="113"/>
      <c r="J32" s="113"/>
      <c r="K32" s="291"/>
      <c r="N32" s="443"/>
      <c r="O32" s="328"/>
      <c r="P32" s="328"/>
      <c r="Q32" s="328"/>
    </row>
    <row r="33" spans="1:14" ht="14.4" x14ac:dyDescent="0.3">
      <c r="A33" s="227" t="s">
        <v>273</v>
      </c>
      <c r="B33" s="397"/>
      <c r="C33" s="397"/>
      <c r="D33" s="397"/>
      <c r="E33" s="397"/>
      <c r="F33" s="1"/>
      <c r="G33" s="10"/>
      <c r="H33" s="112"/>
      <c r="I33" s="112"/>
      <c r="J33" s="113"/>
      <c r="N33" s="291"/>
    </row>
    <row r="34" spans="1:14" ht="13.8" x14ac:dyDescent="0.25">
      <c r="A34" s="397" t="s">
        <v>655</v>
      </c>
      <c r="B34" s="397"/>
      <c r="C34" s="397"/>
      <c r="D34" s="397"/>
      <c r="E34" s="397"/>
      <c r="F34" s="1"/>
      <c r="G34" s="397"/>
      <c r="H34" s="289">
        <v>-9</v>
      </c>
      <c r="I34" s="113">
        <v>530</v>
      </c>
      <c r="J34" s="115">
        <f>SUM(H34-I34)</f>
        <v>-539</v>
      </c>
      <c r="K34" s="369"/>
      <c r="M34" s="112"/>
      <c r="N34" s="291"/>
    </row>
    <row r="35" spans="1:14" ht="13.8" x14ac:dyDescent="0.25">
      <c r="A35" s="397" t="s">
        <v>656</v>
      </c>
      <c r="B35" s="397"/>
      <c r="C35" s="397"/>
      <c r="D35" s="397"/>
      <c r="E35" s="397"/>
      <c r="F35" s="1"/>
      <c r="G35" s="397"/>
      <c r="H35" s="289">
        <v>28882</v>
      </c>
      <c r="I35" s="113">
        <v>27045</v>
      </c>
      <c r="J35" s="115">
        <f>SUM(H35-I35)</f>
        <v>1837</v>
      </c>
      <c r="K35" s="369"/>
      <c r="M35" s="112"/>
      <c r="N35" s="291"/>
    </row>
    <row r="36" spans="1:14" ht="13.8" x14ac:dyDescent="0.25">
      <c r="A36" s="397" t="s">
        <v>657</v>
      </c>
      <c r="B36" s="397"/>
      <c r="C36" s="397"/>
      <c r="D36" s="397"/>
      <c r="E36" s="397"/>
      <c r="F36" s="1"/>
      <c r="G36" s="397"/>
      <c r="H36" s="289">
        <v>51170</v>
      </c>
      <c r="I36" s="113">
        <v>3655</v>
      </c>
      <c r="J36" s="115">
        <f>SUM(H36-I36)</f>
        <v>47515</v>
      </c>
      <c r="K36" s="369"/>
      <c r="M36" s="112"/>
      <c r="N36" s="291"/>
    </row>
    <row r="37" spans="1:14" ht="13.8" x14ac:dyDescent="0.25">
      <c r="A37" s="397" t="s">
        <v>658</v>
      </c>
      <c r="B37" s="397"/>
      <c r="C37" s="397"/>
      <c r="D37" s="397"/>
      <c r="E37" s="397"/>
      <c r="F37" s="1"/>
      <c r="G37" s="397"/>
      <c r="H37" s="289">
        <v>-6537</v>
      </c>
      <c r="I37" s="113">
        <v>-2731</v>
      </c>
      <c r="J37" s="115">
        <f>SUM(H37-I37)</f>
        <v>-3806</v>
      </c>
      <c r="K37" s="369"/>
      <c r="M37" s="112"/>
      <c r="N37" s="291"/>
    </row>
    <row r="38" spans="1:14" ht="13.8" x14ac:dyDescent="0.25">
      <c r="A38" s="397" t="s">
        <v>659</v>
      </c>
      <c r="B38" s="397"/>
      <c r="C38" s="397"/>
      <c r="D38" s="397"/>
      <c r="E38" s="397"/>
      <c r="F38" s="1"/>
      <c r="G38" s="397"/>
      <c r="H38" s="289">
        <v>-10219</v>
      </c>
      <c r="I38" s="113">
        <v>19168</v>
      </c>
      <c r="J38" s="115">
        <f>SUM(H38-I38)</f>
        <v>-29387</v>
      </c>
      <c r="K38" s="369"/>
      <c r="L38" s="289"/>
      <c r="M38" s="112"/>
      <c r="N38" s="291"/>
    </row>
    <row r="39" spans="1:14" ht="13.8" x14ac:dyDescent="0.25">
      <c r="A39" s="83" t="s">
        <v>274</v>
      </c>
      <c r="B39" s="83"/>
      <c r="C39" s="83"/>
      <c r="D39" s="83"/>
      <c r="E39" s="83"/>
      <c r="F39" s="442"/>
      <c r="G39" s="203"/>
      <c r="H39" s="137">
        <f>SUBTOTAL(9,H34:H38)</f>
        <v>63287</v>
      </c>
      <c r="I39" s="137">
        <f>SUBTOTAL(9,I34:I38)</f>
        <v>47667</v>
      </c>
      <c r="J39" s="137">
        <f>SUBTOTAL(9,J34:J38)</f>
        <v>15620</v>
      </c>
      <c r="K39" s="444" t="s">
        <v>436</v>
      </c>
    </row>
    <row r="40" spans="1:14" ht="13.8" x14ac:dyDescent="0.25">
      <c r="A40" s="13"/>
      <c r="B40" s="13"/>
      <c r="C40" s="13"/>
      <c r="D40" s="13"/>
      <c r="E40" s="13"/>
      <c r="F40" s="422"/>
      <c r="G40" s="212"/>
      <c r="H40" s="114"/>
      <c r="I40" s="115"/>
      <c r="J40" s="115"/>
      <c r="K40" s="370"/>
    </row>
    <row r="41" spans="1:14" ht="13.8" x14ac:dyDescent="0.25">
      <c r="A41" s="13"/>
      <c r="B41" s="13"/>
      <c r="C41" s="13"/>
      <c r="D41" s="13"/>
      <c r="E41" s="13"/>
      <c r="F41" s="422"/>
      <c r="G41" s="212"/>
      <c r="H41" s="114"/>
      <c r="I41" s="115"/>
      <c r="J41" s="115"/>
      <c r="K41" s="370"/>
      <c r="M41" s="291"/>
    </row>
    <row r="42" spans="1:14" ht="13.8" x14ac:dyDescent="0.25">
      <c r="A42" s="13"/>
      <c r="B42" s="13"/>
      <c r="C42" s="13"/>
      <c r="D42" s="13"/>
      <c r="E42" s="13"/>
      <c r="F42" s="422"/>
      <c r="G42" s="212"/>
      <c r="H42" s="114"/>
      <c r="I42" s="115"/>
      <c r="J42" s="115"/>
      <c r="K42" s="370"/>
      <c r="M42" s="291"/>
    </row>
    <row r="43" spans="1:14" ht="14.4" x14ac:dyDescent="0.3">
      <c r="A43" s="315" t="s">
        <v>335</v>
      </c>
      <c r="B43" s="13"/>
      <c r="C43" s="13"/>
      <c r="D43" s="13"/>
      <c r="E43" s="13"/>
      <c r="F43" s="422"/>
      <c r="G43" s="212"/>
      <c r="H43" s="114"/>
      <c r="I43" s="115"/>
      <c r="J43" s="115"/>
      <c r="K43" s="370"/>
      <c r="M43" s="291"/>
    </row>
    <row r="44" spans="1:14" ht="13.8" x14ac:dyDescent="0.25">
      <c r="A44" s="371" t="s">
        <v>256</v>
      </c>
      <c r="B44" s="15"/>
      <c r="C44" s="15"/>
      <c r="D44" s="15"/>
      <c r="E44" s="15"/>
      <c r="F44" s="445"/>
      <c r="G44" s="82"/>
      <c r="H44" s="116">
        <v>79456</v>
      </c>
      <c r="I44" s="117">
        <f>62528</f>
        <v>62528</v>
      </c>
      <c r="J44" s="117">
        <f>H44-I44</f>
        <v>16928</v>
      </c>
      <c r="K44" s="370"/>
      <c r="M44" s="291"/>
    </row>
    <row r="45" spans="1:14" ht="13.8" x14ac:dyDescent="0.25">
      <c r="A45" s="316" t="s">
        <v>334</v>
      </c>
      <c r="B45" s="13"/>
      <c r="C45" s="13"/>
      <c r="D45" s="13"/>
      <c r="E45" s="13"/>
      <c r="F45" s="422"/>
      <c r="G45" s="212"/>
      <c r="H45" s="114">
        <f>SUM(H44:H44)</f>
        <v>79456</v>
      </c>
      <c r="I45" s="114">
        <f>SUM(I44:I44)</f>
        <v>62528</v>
      </c>
      <c r="J45" s="114">
        <f>SUM(J44:J44)</f>
        <v>16928</v>
      </c>
      <c r="K45" s="444" t="s">
        <v>437</v>
      </c>
      <c r="M45" s="291"/>
    </row>
    <row r="46" spans="1:14" ht="13.8" x14ac:dyDescent="0.25">
      <c r="A46" s="13"/>
      <c r="B46" s="13"/>
      <c r="C46" s="13"/>
      <c r="D46" s="13"/>
      <c r="E46" s="13"/>
      <c r="F46" s="422"/>
      <c r="G46" s="212"/>
      <c r="H46" s="114"/>
      <c r="I46" s="115"/>
      <c r="J46" s="115"/>
      <c r="K46" s="370"/>
    </row>
    <row r="47" spans="1:14" ht="13.8" x14ac:dyDescent="0.25">
      <c r="A47" s="13"/>
      <c r="B47" s="13"/>
      <c r="C47" s="13"/>
      <c r="D47" s="13"/>
      <c r="E47" s="13"/>
      <c r="F47" s="422"/>
      <c r="G47" s="212"/>
      <c r="H47" s="114"/>
      <c r="I47" s="115"/>
      <c r="J47" s="115"/>
      <c r="K47" s="370"/>
      <c r="M47" s="291"/>
    </row>
    <row r="48" spans="1:14" ht="13.8" x14ac:dyDescent="0.25">
      <c r="A48" s="13"/>
      <c r="B48" s="13"/>
      <c r="C48" s="13"/>
      <c r="D48" s="13"/>
      <c r="E48" s="13"/>
      <c r="F48" s="422"/>
      <c r="G48" s="212"/>
      <c r="H48" s="114"/>
      <c r="I48" s="115"/>
      <c r="J48" s="115"/>
      <c r="K48" s="370"/>
    </row>
    <row r="49" spans="1:11" ht="13.8" x14ac:dyDescent="0.25">
      <c r="A49" s="13"/>
      <c r="B49" s="13"/>
      <c r="C49" s="13"/>
      <c r="D49" s="13"/>
      <c r="E49" s="13"/>
      <c r="F49" s="422"/>
      <c r="G49" s="212"/>
      <c r="H49" s="114"/>
      <c r="I49" s="115"/>
      <c r="J49" s="115"/>
      <c r="K49" s="370"/>
    </row>
    <row r="50" spans="1:11" ht="13.8" x14ac:dyDescent="0.25">
      <c r="A50" s="394" t="s">
        <v>660</v>
      </c>
      <c r="B50" s="395"/>
      <c r="C50" s="83"/>
      <c r="D50" s="83"/>
      <c r="E50" s="83"/>
      <c r="F50" s="442"/>
      <c r="G50" s="83"/>
      <c r="H50" s="396">
        <f>H31+H39+H45</f>
        <v>435614</v>
      </c>
      <c r="I50" s="396">
        <f>I31+I39+I45</f>
        <v>524288</v>
      </c>
      <c r="J50" s="396">
        <f>J31+J39+J45</f>
        <v>-88674</v>
      </c>
      <c r="K50" s="370"/>
    </row>
    <row r="51" spans="1:11" ht="14.4" thickBot="1" x14ac:dyDescent="0.3">
      <c r="C51" s="226"/>
      <c r="D51" s="226"/>
      <c r="E51" s="226"/>
      <c r="F51" s="446"/>
      <c r="G51" s="226"/>
      <c r="K51" s="370"/>
    </row>
    <row r="52" spans="1:11" ht="13.8" thickTop="1" x14ac:dyDescent="0.25">
      <c r="K52" s="370"/>
    </row>
    <row r="54" spans="1:11" ht="13.8" x14ac:dyDescent="0.25">
      <c r="A54" s="198" t="s">
        <v>661</v>
      </c>
      <c r="B54" s="198"/>
      <c r="C54" s="198"/>
      <c r="D54" s="198"/>
      <c r="E54" s="198"/>
      <c r="F54" s="198"/>
      <c r="G54" s="198"/>
      <c r="H54" s="198"/>
      <c r="I54" s="198"/>
      <c r="J54" s="198"/>
    </row>
    <row r="55" spans="1:11" ht="36.75" customHeight="1" x14ac:dyDescent="0.25">
      <c r="A55" s="397"/>
      <c r="B55" s="397"/>
      <c r="C55" s="397"/>
      <c r="D55" s="397"/>
      <c r="E55" s="397"/>
      <c r="F55" s="1"/>
      <c r="G55" s="10"/>
      <c r="H55" s="392" t="s">
        <v>751</v>
      </c>
      <c r="I55" s="392" t="s">
        <v>662</v>
      </c>
      <c r="J55" s="393" t="s">
        <v>336</v>
      </c>
    </row>
    <row r="56" spans="1:11" ht="13.8" x14ac:dyDescent="0.25">
      <c r="A56" s="397"/>
      <c r="B56" s="397"/>
      <c r="C56" s="397"/>
      <c r="D56" s="397"/>
      <c r="E56" s="397"/>
      <c r="F56" s="1"/>
      <c r="G56" s="10"/>
    </row>
    <row r="57" spans="1:11" ht="13.8" x14ac:dyDescent="0.25">
      <c r="A57" s="397"/>
      <c r="B57" s="397"/>
      <c r="C57" s="397"/>
      <c r="D57" s="397"/>
      <c r="E57" s="397"/>
      <c r="F57" s="1"/>
      <c r="G57" s="10"/>
    </row>
    <row r="58" spans="1:11" ht="14.4" x14ac:dyDescent="0.3">
      <c r="A58" s="16" t="s">
        <v>333</v>
      </c>
      <c r="B58" s="13"/>
      <c r="C58" s="13"/>
      <c r="D58" s="13"/>
      <c r="E58" s="13"/>
      <c r="F58" s="422"/>
      <c r="G58" s="212"/>
      <c r="H58" s="114"/>
      <c r="I58" s="115"/>
      <c r="J58" s="115"/>
    </row>
    <row r="59" spans="1:11" ht="13.8" x14ac:dyDescent="0.25">
      <c r="A59" s="397" t="s">
        <v>257</v>
      </c>
      <c r="B59" s="13"/>
      <c r="C59" s="13"/>
      <c r="D59" s="13"/>
      <c r="E59" s="13"/>
      <c r="F59" s="422"/>
      <c r="G59" s="212"/>
      <c r="H59" s="114">
        <v>6603</v>
      </c>
      <c r="I59" s="115">
        <v>678</v>
      </c>
      <c r="J59" s="113">
        <f t="shared" ref="J59:J65" si="1">H59-I59</f>
        <v>5925</v>
      </c>
    </row>
    <row r="60" spans="1:11" ht="13.8" x14ac:dyDescent="0.25">
      <c r="A60" s="397" t="s">
        <v>258</v>
      </c>
      <c r="B60" s="13"/>
      <c r="C60" s="13"/>
      <c r="D60" s="13"/>
      <c r="E60" s="13"/>
      <c r="F60" s="422"/>
      <c r="G60" s="212"/>
      <c r="H60" s="114">
        <v>20214</v>
      </c>
      <c r="I60" s="115">
        <v>5080</v>
      </c>
      <c r="J60" s="113">
        <f t="shared" si="1"/>
        <v>15134</v>
      </c>
    </row>
    <row r="61" spans="1:11" ht="13.8" x14ac:dyDescent="0.25">
      <c r="A61" s="397" t="s">
        <v>259</v>
      </c>
      <c r="B61" s="13"/>
      <c r="C61" s="13"/>
      <c r="D61" s="13"/>
      <c r="E61" s="13"/>
      <c r="F61" s="422"/>
      <c r="G61" s="212"/>
      <c r="H61" s="372">
        <v>140388</v>
      </c>
      <c r="I61" s="447">
        <v>163583</v>
      </c>
      <c r="J61" s="113">
        <f t="shared" si="1"/>
        <v>-23195</v>
      </c>
    </row>
    <row r="62" spans="1:11" ht="13.8" x14ac:dyDescent="0.25">
      <c r="A62" s="397" t="s">
        <v>260</v>
      </c>
      <c r="B62" s="13"/>
      <c r="C62" s="13"/>
      <c r="D62" s="13"/>
      <c r="E62" s="13"/>
      <c r="F62" s="422"/>
      <c r="G62" s="212"/>
      <c r="H62" s="114">
        <v>20637</v>
      </c>
      <c r="I62" s="115">
        <v>6494</v>
      </c>
      <c r="J62" s="113">
        <f t="shared" si="1"/>
        <v>14143</v>
      </c>
    </row>
    <row r="63" spans="1:11" ht="13.8" x14ac:dyDescent="0.25">
      <c r="A63" s="397" t="s">
        <v>261</v>
      </c>
      <c r="B63" s="13"/>
      <c r="C63" s="13"/>
      <c r="D63" s="13"/>
      <c r="E63" s="13"/>
      <c r="F63" s="422"/>
      <c r="G63" s="212"/>
      <c r="H63" s="114">
        <v>3418</v>
      </c>
      <c r="I63" s="115">
        <v>-780</v>
      </c>
      <c r="J63" s="113">
        <f t="shared" si="1"/>
        <v>4198</v>
      </c>
    </row>
    <row r="64" spans="1:11" ht="13.8" x14ac:dyDescent="0.25">
      <c r="A64" s="397" t="s">
        <v>747</v>
      </c>
      <c r="B64" s="13"/>
      <c r="C64" s="13"/>
      <c r="D64" s="13"/>
      <c r="E64" s="13"/>
      <c r="F64" s="422"/>
      <c r="G64" s="212"/>
      <c r="H64" s="114">
        <v>37141</v>
      </c>
      <c r="I64" s="115">
        <v>61443</v>
      </c>
      <c r="J64" s="113">
        <f t="shared" si="1"/>
        <v>-24302</v>
      </c>
    </row>
    <row r="65" spans="1:13" ht="13.8" x14ac:dyDescent="0.25">
      <c r="A65" s="397" t="s">
        <v>263</v>
      </c>
      <c r="B65" s="13"/>
      <c r="C65" s="13"/>
      <c r="D65" s="13"/>
      <c r="E65" s="13"/>
      <c r="F65" s="422"/>
      <c r="G65" s="212"/>
      <c r="H65" s="114">
        <v>59397</v>
      </c>
      <c r="I65" s="115">
        <v>58965</v>
      </c>
      <c r="J65" s="113">
        <f t="shared" si="1"/>
        <v>432</v>
      </c>
      <c r="K65" s="291"/>
    </row>
    <row r="66" spans="1:13" ht="13.8" x14ac:dyDescent="0.25">
      <c r="A66" s="83" t="s">
        <v>334</v>
      </c>
      <c r="B66" s="83"/>
      <c r="C66" s="83"/>
      <c r="D66" s="83"/>
      <c r="E66" s="83"/>
      <c r="F66" s="442"/>
      <c r="G66" s="203"/>
      <c r="H66" s="137">
        <f>SUBTOTAL(9,H59:H65)</f>
        <v>287798</v>
      </c>
      <c r="I66" s="137">
        <f>SUBTOTAL(9,I59:I65)</f>
        <v>295463</v>
      </c>
      <c r="J66" s="137">
        <f>SUBTOTAL(9,J59:J65)</f>
        <v>-7665</v>
      </c>
    </row>
    <row r="67" spans="1:13" ht="13.8" x14ac:dyDescent="0.25">
      <c r="A67" s="397"/>
      <c r="B67" s="397"/>
      <c r="C67" s="397"/>
      <c r="D67" s="397"/>
      <c r="E67" s="397"/>
      <c r="F67" s="1"/>
      <c r="G67" s="10"/>
      <c r="H67" s="112"/>
      <c r="I67" s="113"/>
      <c r="J67" s="113"/>
    </row>
    <row r="68" spans="1:13" ht="14.4" thickBot="1" x14ac:dyDescent="0.3">
      <c r="A68" s="373" t="s">
        <v>663</v>
      </c>
      <c r="B68" s="374"/>
      <c r="C68" s="374"/>
      <c r="D68" s="374"/>
      <c r="E68" s="374"/>
      <c r="F68" s="448"/>
      <c r="G68" s="374"/>
      <c r="H68" s="130">
        <f>SUBTOTAL(9,H58:H67)</f>
        <v>287798</v>
      </c>
      <c r="I68" s="130">
        <f>SUBTOTAL(9,I58:I67)</f>
        <v>295463</v>
      </c>
      <c r="J68" s="130">
        <f>SUBTOTAL(9,J58:J67)</f>
        <v>-7665</v>
      </c>
      <c r="K68" s="444" t="s">
        <v>438</v>
      </c>
    </row>
    <row r="69" spans="1:13" ht="13.8" thickTop="1" x14ac:dyDescent="0.25">
      <c r="H69" s="291"/>
      <c r="J69" s="291"/>
    </row>
    <row r="70" spans="1:13" x14ac:dyDescent="0.25">
      <c r="H70" s="291"/>
      <c r="J70" s="291"/>
    </row>
    <row r="71" spans="1:13" s="245" customFormat="1" ht="13.8" x14ac:dyDescent="0.25">
      <c r="A71" s="375" t="s">
        <v>352</v>
      </c>
      <c r="B71" s="316"/>
      <c r="C71" s="316"/>
      <c r="D71" s="316"/>
      <c r="E71" s="449"/>
      <c r="F71" s="317"/>
      <c r="G71" s="120"/>
      <c r="H71" s="120"/>
      <c r="I71" s="177"/>
      <c r="J71" s="177"/>
      <c r="K71" s="177"/>
    </row>
    <row r="72" spans="1:13" s="245" customFormat="1" ht="13.8" x14ac:dyDescent="0.25">
      <c r="A72" s="518" t="s">
        <v>748</v>
      </c>
      <c r="B72" s="518"/>
      <c r="C72" s="518"/>
      <c r="D72" s="518"/>
      <c r="E72" s="518"/>
      <c r="F72" s="518"/>
      <c r="G72" s="120">
        <v>0</v>
      </c>
      <c r="H72" s="450">
        <v>26449</v>
      </c>
      <c r="I72" s="177">
        <v>11914</v>
      </c>
      <c r="J72" s="177">
        <f>H72-I72</f>
        <v>14535</v>
      </c>
      <c r="K72" s="177"/>
    </row>
    <row r="73" spans="1:13" s="245" customFormat="1" ht="13.8" x14ac:dyDescent="0.25">
      <c r="A73" s="451" t="s">
        <v>664</v>
      </c>
      <c r="B73" s="391"/>
      <c r="C73" s="391"/>
      <c r="D73" s="391"/>
      <c r="E73" s="391"/>
      <c r="F73" s="391"/>
      <c r="G73" s="120"/>
      <c r="H73" s="450">
        <v>6454</v>
      </c>
      <c r="I73" s="177">
        <v>7998</v>
      </c>
      <c r="J73" s="177">
        <f>H73-I73</f>
        <v>-1544</v>
      </c>
      <c r="K73" s="177"/>
    </row>
    <row r="74" spans="1:13" s="245" customFormat="1" ht="13.8" x14ac:dyDescent="0.25">
      <c r="A74" s="452" t="s">
        <v>749</v>
      </c>
      <c r="B74" s="391"/>
      <c r="C74" s="391"/>
      <c r="D74" s="391"/>
      <c r="E74" s="391"/>
      <c r="F74" s="391"/>
      <c r="G74" s="120"/>
      <c r="H74" s="450">
        <v>4547</v>
      </c>
      <c r="I74" s="177">
        <v>0</v>
      </c>
      <c r="J74" s="177">
        <f>H74-I74</f>
        <v>4547</v>
      </c>
      <c r="K74" s="177"/>
    </row>
    <row r="75" spans="1:13" s="245" customFormat="1" ht="13.8" x14ac:dyDescent="0.25">
      <c r="A75" s="452" t="s">
        <v>808</v>
      </c>
      <c r="B75" s="473"/>
      <c r="C75" s="473"/>
      <c r="D75" s="473"/>
      <c r="E75" s="473"/>
      <c r="F75" s="473"/>
      <c r="G75" s="120"/>
      <c r="H75" s="450">
        <v>750</v>
      </c>
      <c r="I75" s="177">
        <v>0</v>
      </c>
      <c r="J75" s="177">
        <f>H75-I75</f>
        <v>750</v>
      </c>
      <c r="K75" s="177"/>
    </row>
    <row r="76" spans="1:13" s="245" customFormat="1" ht="13.8" x14ac:dyDescent="0.25">
      <c r="A76" s="453" t="s">
        <v>750</v>
      </c>
      <c r="B76" s="454"/>
      <c r="C76" s="454"/>
      <c r="D76" s="454"/>
      <c r="E76" s="454"/>
      <c r="F76" s="454"/>
      <c r="G76" s="376">
        <v>0</v>
      </c>
      <c r="H76" s="455">
        <v>7117</v>
      </c>
      <c r="I76" s="377">
        <v>0</v>
      </c>
      <c r="J76" s="377">
        <f>H76-I76</f>
        <v>7117</v>
      </c>
      <c r="K76" s="318"/>
    </row>
    <row r="77" spans="1:13" s="245" customFormat="1" ht="13.8" x14ac:dyDescent="0.25">
      <c r="A77" s="316" t="s">
        <v>353</v>
      </c>
      <c r="B77" s="316"/>
      <c r="C77" s="316"/>
      <c r="D77" s="316"/>
      <c r="E77" s="449"/>
      <c r="F77" s="317"/>
      <c r="G77" s="120">
        <f>SUBTOTAL(9,G76)</f>
        <v>0</v>
      </c>
      <c r="H77" s="120">
        <f>SUBTOTAL(9,H72:H76)</f>
        <v>45317</v>
      </c>
      <c r="I77" s="177">
        <f>SUBTOTAL(9,I72:I76)</f>
        <v>19912</v>
      </c>
      <c r="J77" s="177">
        <f>SUBTOTAL(9,J72:J76)</f>
        <v>25405</v>
      </c>
      <c r="K77" s="378" t="s">
        <v>439</v>
      </c>
    </row>
    <row r="78" spans="1:13" s="245" customFormat="1" ht="13.8" x14ac:dyDescent="0.25">
      <c r="A78" s="316"/>
      <c r="B78" s="316"/>
      <c r="C78" s="316"/>
      <c r="D78" s="316"/>
      <c r="E78" s="449"/>
      <c r="F78" s="317"/>
      <c r="G78" s="120"/>
      <c r="H78" s="120"/>
      <c r="I78" s="177"/>
      <c r="J78" s="177"/>
    </row>
    <row r="79" spans="1:13" s="245" customFormat="1" ht="13.8" x14ac:dyDescent="0.25">
      <c r="A79" s="379" t="s">
        <v>353</v>
      </c>
      <c r="B79" s="380"/>
      <c r="C79" s="380"/>
      <c r="D79" s="380"/>
      <c r="E79" s="456"/>
      <c r="F79" s="381"/>
      <c r="G79" s="172">
        <f>SUBTOTAL(9,G76:G78)</f>
        <v>0</v>
      </c>
      <c r="H79" s="172">
        <f>SUBTOTAL(9,H72:H78)</f>
        <v>45317</v>
      </c>
      <c r="I79" s="382">
        <f>SUBTOTAL(9,I72:I78)</f>
        <v>19912</v>
      </c>
      <c r="J79" s="382">
        <f>SUBTOTAL(9,J72:J78)</f>
        <v>25405</v>
      </c>
      <c r="K79" s="383"/>
      <c r="M79" s="457"/>
    </row>
    <row r="81" spans="1:13" s="387" customFormat="1" ht="13.8" x14ac:dyDescent="0.25">
      <c r="A81" s="379" t="s">
        <v>665</v>
      </c>
      <c r="B81" s="379"/>
      <c r="C81" s="379"/>
      <c r="D81" s="379"/>
      <c r="E81" s="384"/>
      <c r="F81" s="385"/>
      <c r="G81" s="172">
        <f>SUBTOTAL(9,G54:G80)</f>
        <v>0</v>
      </c>
      <c r="H81" s="172">
        <f>H68+H79</f>
        <v>333115</v>
      </c>
      <c r="I81" s="172">
        <f>I68+I79</f>
        <v>315375</v>
      </c>
      <c r="J81" s="172">
        <f>J68+J79</f>
        <v>17740</v>
      </c>
      <c r="K81" s="386"/>
      <c r="M81" s="458"/>
    </row>
    <row r="83" spans="1:13" x14ac:dyDescent="0.25">
      <c r="H83" s="291"/>
      <c r="I83" s="291"/>
    </row>
    <row r="84" spans="1:13" x14ac:dyDescent="0.25">
      <c r="H84" s="450"/>
      <c r="I84" s="92"/>
      <c r="J84" s="450"/>
      <c r="K84" s="92"/>
      <c r="L84" s="291"/>
    </row>
    <row r="86" spans="1:13" x14ac:dyDescent="0.25">
      <c r="H86" s="291"/>
    </row>
  </sheetData>
  <mergeCells count="1">
    <mergeCell ref="A72:F7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&amp;LUniversiteter og høyskoler - standard mal for delårsregnskap </oddHeader>
  </headerFooter>
  <rowBreaks count="1" manualBreakCount="1">
    <brk id="53" max="10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2:J45"/>
  <sheetViews>
    <sheetView topLeftCell="A13" zoomScaleNormal="100" workbookViewId="0">
      <selection activeCell="F21" sqref="F21"/>
    </sheetView>
  </sheetViews>
  <sheetFormatPr baseColWidth="10" defaultRowHeight="13.2" x14ac:dyDescent="0.25"/>
  <sheetData>
    <row r="2" spans="1:10" ht="13.8" x14ac:dyDescent="0.25">
      <c r="A2" s="6" t="s">
        <v>533</v>
      </c>
      <c r="B2" s="7"/>
      <c r="C2" s="7"/>
      <c r="D2" s="7"/>
      <c r="E2" s="7"/>
      <c r="F2" s="6"/>
      <c r="G2" s="7"/>
      <c r="H2" s="7"/>
    </row>
    <row r="3" spans="1:10" ht="13.8" x14ac:dyDescent="0.25">
      <c r="A3" s="8"/>
      <c r="B3" s="8"/>
      <c r="C3" s="8"/>
      <c r="D3" s="8"/>
      <c r="E3" s="8"/>
      <c r="F3" s="5"/>
      <c r="G3" s="8"/>
    </row>
    <row r="4" spans="1:10" ht="13.8" x14ac:dyDescent="0.25">
      <c r="A4" s="8"/>
      <c r="B4" s="8"/>
      <c r="C4" s="8"/>
      <c r="D4" s="8"/>
      <c r="E4" s="8"/>
      <c r="F4" s="5"/>
      <c r="G4" s="8"/>
    </row>
    <row r="5" spans="1:10" ht="13.8" x14ac:dyDescent="0.25">
      <c r="A5" s="8"/>
      <c r="B5" s="8"/>
      <c r="C5" s="8"/>
      <c r="D5" s="8"/>
      <c r="E5" s="8"/>
      <c r="F5" s="100">
        <v>40908</v>
      </c>
      <c r="G5" s="101">
        <v>40543</v>
      </c>
    </row>
    <row r="6" spans="1:10" ht="13.8" x14ac:dyDescent="0.25">
      <c r="A6" s="8"/>
      <c r="B6" s="8"/>
      <c r="C6" s="8"/>
      <c r="D6" s="8"/>
      <c r="E6" s="8"/>
      <c r="F6" s="5"/>
      <c r="G6" s="8"/>
    </row>
    <row r="7" spans="1:10" ht="13.8" x14ac:dyDescent="0.25">
      <c r="A7" s="8" t="s">
        <v>666</v>
      </c>
      <c r="B7" s="8"/>
      <c r="C7" s="8"/>
      <c r="D7" s="8"/>
      <c r="E7" s="8"/>
      <c r="F7" s="112">
        <v>40448</v>
      </c>
      <c r="G7" s="113">
        <v>29995</v>
      </c>
    </row>
    <row r="8" spans="1:10" ht="13.8" x14ac:dyDescent="0.25">
      <c r="A8" s="8" t="s">
        <v>667</v>
      </c>
      <c r="B8" s="8"/>
      <c r="C8" s="8"/>
      <c r="D8" s="8"/>
      <c r="E8" s="8"/>
      <c r="F8" s="112">
        <v>-98664</v>
      </c>
      <c r="G8" s="113">
        <v>-106634</v>
      </c>
      <c r="I8" s="291"/>
    </row>
    <row r="9" spans="1:10" ht="13.8" x14ac:dyDescent="0.25">
      <c r="A9" s="20" t="s">
        <v>668</v>
      </c>
      <c r="B9" s="20"/>
      <c r="C9" s="20"/>
      <c r="D9" s="20"/>
      <c r="E9" s="20"/>
      <c r="F9" s="118">
        <f>SUM(F7:F8)</f>
        <v>-58216</v>
      </c>
      <c r="G9" s="119">
        <f>SUM(G7:G8)</f>
        <v>-76639</v>
      </c>
      <c r="I9" s="291"/>
      <c r="J9" s="291"/>
    </row>
    <row r="10" spans="1:10" ht="13.8" x14ac:dyDescent="0.25">
      <c r="A10" s="8"/>
      <c r="B10" s="8"/>
      <c r="C10" s="8"/>
      <c r="D10" s="8"/>
      <c r="E10" s="8"/>
      <c r="F10" s="5"/>
      <c r="G10" s="8"/>
    </row>
    <row r="11" spans="1:10" ht="13.8" x14ac:dyDescent="0.25">
      <c r="A11" s="8"/>
      <c r="B11" s="8"/>
      <c r="C11" s="8"/>
      <c r="D11" s="8"/>
      <c r="E11" s="8"/>
      <c r="F11" s="5"/>
      <c r="G11" s="8"/>
    </row>
    <row r="12" spans="1:10" ht="13.8" x14ac:dyDescent="0.25">
      <c r="A12" s="5" t="s">
        <v>116</v>
      </c>
      <c r="B12" s="8"/>
      <c r="C12" s="8"/>
      <c r="D12" s="8"/>
      <c r="E12" s="8"/>
      <c r="F12" s="5"/>
      <c r="G12" s="8"/>
    </row>
    <row r="13" spans="1:10" ht="13.8" x14ac:dyDescent="0.25">
      <c r="A13" s="8"/>
      <c r="B13" s="8"/>
      <c r="C13" s="8"/>
      <c r="D13" s="8"/>
      <c r="E13" s="8"/>
      <c r="F13" s="100">
        <v>40908</v>
      </c>
      <c r="G13" s="101">
        <v>40543</v>
      </c>
    </row>
    <row r="14" spans="1:10" ht="13.8" x14ac:dyDescent="0.25">
      <c r="A14" s="8"/>
      <c r="B14" s="8"/>
      <c r="C14" s="8"/>
      <c r="D14" s="8"/>
      <c r="E14" s="8"/>
      <c r="F14" s="5"/>
      <c r="G14" s="8"/>
    </row>
    <row r="15" spans="1:10" ht="13.8" x14ac:dyDescent="0.25">
      <c r="A15" s="8"/>
      <c r="B15" s="8"/>
      <c r="C15" s="8"/>
      <c r="D15" s="8"/>
      <c r="E15" s="8"/>
      <c r="F15" s="5"/>
      <c r="G15" s="8"/>
    </row>
    <row r="16" spans="1:10" ht="13.8" x14ac:dyDescent="0.25">
      <c r="A16" s="8" t="s">
        <v>256</v>
      </c>
      <c r="B16" s="8"/>
      <c r="C16" s="8"/>
      <c r="D16" s="8"/>
      <c r="E16" s="8"/>
      <c r="F16" s="289">
        <v>650</v>
      </c>
      <c r="G16" s="291"/>
    </row>
    <row r="17" spans="1:9" ht="13.8" x14ac:dyDescent="0.25">
      <c r="A17" s="8" t="s">
        <v>257</v>
      </c>
      <c r="B17" s="8"/>
      <c r="C17" s="8"/>
      <c r="D17" s="8"/>
      <c r="E17" s="8"/>
      <c r="F17" s="289">
        <v>651</v>
      </c>
      <c r="G17" s="288">
        <v>479</v>
      </c>
    </row>
    <row r="18" spans="1:9" ht="13.8" x14ac:dyDescent="0.25">
      <c r="A18" s="8" t="s">
        <v>259</v>
      </c>
      <c r="B18" s="8"/>
      <c r="C18" s="8"/>
      <c r="D18" s="8"/>
      <c r="E18" s="8"/>
      <c r="F18" s="289">
        <v>30776</v>
      </c>
      <c r="G18" s="288">
        <v>23030</v>
      </c>
    </row>
    <row r="19" spans="1:9" ht="13.8" x14ac:dyDescent="0.25">
      <c r="A19" s="8" t="s">
        <v>669</v>
      </c>
      <c r="B19" s="8"/>
      <c r="C19" s="8"/>
      <c r="D19" s="8"/>
      <c r="E19" s="8"/>
      <c r="F19" s="112">
        <v>718</v>
      </c>
      <c r="G19" s="113"/>
    </row>
    <row r="20" spans="1:9" ht="13.8" x14ac:dyDescent="0.25">
      <c r="A20" s="8" t="s">
        <v>263</v>
      </c>
      <c r="B20" s="8"/>
      <c r="C20" s="8"/>
      <c r="D20" s="8"/>
      <c r="E20" s="8"/>
      <c r="F20" s="112">
        <v>7653</v>
      </c>
      <c r="G20" s="113">
        <v>6486</v>
      </c>
    </row>
    <row r="21" spans="1:9" ht="13.8" x14ac:dyDescent="0.25">
      <c r="A21" s="20" t="s">
        <v>203</v>
      </c>
      <c r="B21" s="20"/>
      <c r="C21" s="20"/>
      <c r="D21" s="20"/>
      <c r="E21" s="20"/>
      <c r="F21" s="118">
        <f>SUM(F16:F20)</f>
        <v>40448</v>
      </c>
      <c r="G21" s="119">
        <f>SUM(G16:G20)</f>
        <v>29995</v>
      </c>
      <c r="I21" s="291"/>
    </row>
    <row r="22" spans="1:9" ht="13.8" x14ac:dyDescent="0.25">
      <c r="A22" s="8"/>
      <c r="B22" s="8"/>
      <c r="C22" s="8"/>
      <c r="D22" s="8"/>
      <c r="E22" s="8"/>
      <c r="F22" s="5"/>
      <c r="G22" s="8"/>
    </row>
    <row r="23" spans="1:9" ht="13.8" x14ac:dyDescent="0.25">
      <c r="A23" s="8"/>
      <c r="B23" s="8"/>
      <c r="C23" s="8"/>
      <c r="D23" s="8"/>
      <c r="E23" s="8"/>
      <c r="F23" s="5"/>
      <c r="G23" s="8"/>
    </row>
    <row r="24" spans="1:9" ht="13.8" x14ac:dyDescent="0.25">
      <c r="A24" s="8"/>
      <c r="B24" s="8"/>
      <c r="C24" s="8"/>
      <c r="D24" s="8"/>
      <c r="E24" s="8"/>
      <c r="F24" s="5"/>
      <c r="G24" s="8"/>
    </row>
    <row r="25" spans="1:9" ht="13.8" x14ac:dyDescent="0.25">
      <c r="A25" s="5" t="s">
        <v>202</v>
      </c>
      <c r="B25" s="8"/>
      <c r="C25" s="8"/>
      <c r="D25" s="8"/>
      <c r="E25" s="8"/>
      <c r="F25" s="5"/>
      <c r="G25" s="8"/>
    </row>
    <row r="26" spans="1:9" ht="13.8" x14ac:dyDescent="0.25">
      <c r="A26" s="8"/>
      <c r="B26" s="8"/>
      <c r="C26" s="8"/>
      <c r="D26" s="8"/>
      <c r="E26" s="8"/>
      <c r="F26" s="100">
        <v>40908</v>
      </c>
      <c r="G26" s="101">
        <v>40543</v>
      </c>
    </row>
    <row r="27" spans="1:9" ht="13.8" x14ac:dyDescent="0.25">
      <c r="A27" s="8"/>
      <c r="B27" s="8"/>
      <c r="C27" s="8"/>
      <c r="D27" s="8"/>
      <c r="E27" s="8"/>
      <c r="F27" s="5"/>
      <c r="G27" s="8"/>
    </row>
    <row r="28" spans="1:9" ht="13.8" x14ac:dyDescent="0.25">
      <c r="A28" s="8" t="s">
        <v>256</v>
      </c>
      <c r="B28" s="8"/>
      <c r="C28" s="8"/>
      <c r="D28" s="8"/>
      <c r="E28" s="8"/>
      <c r="F28" s="289">
        <v>10896</v>
      </c>
      <c r="G28" s="288">
        <v>8199</v>
      </c>
    </row>
    <row r="29" spans="1:9" ht="13.8" x14ac:dyDescent="0.25">
      <c r="A29" s="8" t="s">
        <v>257</v>
      </c>
      <c r="B29" s="8"/>
      <c r="C29" s="8"/>
      <c r="D29" s="8"/>
      <c r="E29" s="8"/>
      <c r="F29" s="289">
        <v>3155</v>
      </c>
      <c r="G29" s="288">
        <v>2117</v>
      </c>
    </row>
    <row r="30" spans="1:9" ht="13.8" x14ac:dyDescent="0.25">
      <c r="A30" s="8" t="s">
        <v>259</v>
      </c>
      <c r="B30" s="8"/>
      <c r="C30" s="8"/>
      <c r="D30" s="8"/>
      <c r="E30" s="8"/>
      <c r="F30" s="289">
        <v>52546</v>
      </c>
      <c r="G30" s="288">
        <v>49207</v>
      </c>
    </row>
    <row r="31" spans="1:9" ht="13.8" x14ac:dyDescent="0.25">
      <c r="A31" s="8" t="s">
        <v>669</v>
      </c>
      <c r="B31" s="8"/>
      <c r="C31" s="8"/>
      <c r="D31" s="8"/>
      <c r="E31" s="8"/>
      <c r="F31" s="112">
        <v>14443</v>
      </c>
      <c r="G31" s="113">
        <v>32401</v>
      </c>
    </row>
    <row r="32" spans="1:9" ht="13.8" x14ac:dyDescent="0.25">
      <c r="A32" s="8" t="s">
        <v>263</v>
      </c>
      <c r="B32" s="8"/>
      <c r="C32" s="8"/>
      <c r="D32" s="8"/>
      <c r="E32" s="8"/>
      <c r="F32" s="112">
        <v>17624</v>
      </c>
      <c r="G32" s="113">
        <v>14710</v>
      </c>
      <c r="I32" s="291"/>
    </row>
    <row r="33" spans="1:9" ht="13.8" x14ac:dyDescent="0.25">
      <c r="A33" s="20" t="s">
        <v>111</v>
      </c>
      <c r="B33" s="20"/>
      <c r="C33" s="20"/>
      <c r="D33" s="20"/>
      <c r="E33" s="20"/>
      <c r="F33" s="118">
        <f>SUM(F28:F32)</f>
        <v>98664</v>
      </c>
      <c r="G33" s="119">
        <f>SUM(G28:G32)</f>
        <v>106634</v>
      </c>
      <c r="I33" s="291"/>
    </row>
    <row r="34" spans="1:9" ht="13.8" x14ac:dyDescent="0.25">
      <c r="A34" s="8"/>
      <c r="B34" s="8"/>
      <c r="C34" s="8"/>
      <c r="D34" s="8"/>
      <c r="E34" s="8"/>
      <c r="F34" s="5"/>
      <c r="G34" s="8"/>
    </row>
    <row r="35" spans="1:9" ht="13.8" x14ac:dyDescent="0.25">
      <c r="A35" s="497" t="s">
        <v>815</v>
      </c>
      <c r="B35" s="497"/>
      <c r="C35" s="497"/>
      <c r="D35" s="497"/>
      <c r="E35" s="497"/>
      <c r="F35" s="5"/>
      <c r="G35" s="5"/>
      <c r="H35" s="497"/>
    </row>
    <row r="36" spans="1:9" ht="13.8" x14ac:dyDescent="0.25">
      <c r="A36" s="497" t="s">
        <v>816</v>
      </c>
      <c r="B36" s="498"/>
      <c r="C36" s="498"/>
      <c r="D36" s="498"/>
      <c r="E36" s="498"/>
      <c r="F36" s="498"/>
      <c r="G36" s="498"/>
      <c r="H36" s="498"/>
    </row>
    <row r="38" spans="1:9" ht="13.8" x14ac:dyDescent="0.25">
      <c r="A38" s="8"/>
      <c r="B38" s="8"/>
      <c r="C38" s="8"/>
      <c r="D38" s="8"/>
      <c r="E38" s="8"/>
      <c r="F38" s="5"/>
      <c r="G38" s="8"/>
    </row>
    <row r="39" spans="1:9" ht="13.8" x14ac:dyDescent="0.25">
      <c r="A39" s="388"/>
      <c r="B39" s="8"/>
      <c r="C39" s="8"/>
      <c r="D39" s="8"/>
      <c r="E39" s="8"/>
      <c r="F39" s="5"/>
      <c r="G39" s="8"/>
    </row>
    <row r="40" spans="1:9" ht="13.8" x14ac:dyDescent="0.25">
      <c r="A40" s="8"/>
      <c r="B40" s="8"/>
      <c r="C40" s="8"/>
      <c r="D40" s="8"/>
      <c r="E40" s="8"/>
      <c r="F40" s="5"/>
      <c r="G40" s="8"/>
    </row>
    <row r="41" spans="1:9" ht="13.8" x14ac:dyDescent="0.25">
      <c r="A41" s="5"/>
    </row>
    <row r="43" spans="1:9" ht="13.8" x14ac:dyDescent="0.25">
      <c r="A43" s="8"/>
      <c r="B43" s="8"/>
      <c r="C43" s="8"/>
      <c r="D43" s="8"/>
      <c r="E43" s="8"/>
      <c r="F43" s="5"/>
      <c r="G43" s="8"/>
    </row>
    <row r="44" spans="1:9" ht="13.8" x14ac:dyDescent="0.25">
      <c r="A44" s="8"/>
      <c r="B44" s="8"/>
      <c r="C44" s="8"/>
      <c r="D44" s="8"/>
      <c r="E44" s="8"/>
      <c r="F44" s="5"/>
      <c r="G44" s="8"/>
    </row>
    <row r="45" spans="1:9" ht="13.8" x14ac:dyDescent="0.25">
      <c r="A45" s="8"/>
      <c r="B45" s="8"/>
      <c r="C45" s="8"/>
      <c r="D45" s="8"/>
      <c r="E45" s="8"/>
      <c r="F45" s="5"/>
      <c r="G45" s="8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56"/>
  <sheetViews>
    <sheetView tabSelected="1" topLeftCell="A26" zoomScaleNormal="100" workbookViewId="0">
      <selection activeCell="C47" sqref="C47"/>
    </sheetView>
  </sheetViews>
  <sheetFormatPr baseColWidth="10" defaultRowHeight="15" customHeight="1" x14ac:dyDescent="0.25"/>
  <cols>
    <col min="1" max="1" width="63.6640625" customWidth="1"/>
    <col min="2" max="2" width="10.6640625" style="59" customWidth="1"/>
    <col min="3" max="3" width="15.6640625" style="60" customWidth="1"/>
    <col min="4" max="4" width="15.6640625" customWidth="1"/>
  </cols>
  <sheetData>
    <row r="1" spans="1:5" ht="15" customHeight="1" x14ac:dyDescent="0.3">
      <c r="A1" s="58" t="s">
        <v>324</v>
      </c>
      <c r="E1" s="297"/>
    </row>
    <row r="2" spans="1:5" ht="15" customHeight="1" x14ac:dyDescent="0.25">
      <c r="E2" s="297"/>
    </row>
    <row r="3" spans="1:5" ht="15" customHeight="1" x14ac:dyDescent="0.3">
      <c r="A3" s="61" t="s">
        <v>814</v>
      </c>
      <c r="E3" s="297"/>
    </row>
    <row r="4" spans="1:5" ht="15" customHeight="1" thickBot="1" x14ac:dyDescent="0.3">
      <c r="E4" s="297"/>
    </row>
    <row r="5" spans="1:5" ht="15" customHeight="1" x14ac:dyDescent="0.25">
      <c r="A5" s="71"/>
      <c r="B5" s="213" t="s">
        <v>36</v>
      </c>
      <c r="C5" s="271">
        <v>40908</v>
      </c>
      <c r="D5" s="271">
        <f>Resultatregnskap!D5</f>
        <v>40543</v>
      </c>
      <c r="E5" s="298" t="s">
        <v>408</v>
      </c>
    </row>
    <row r="6" spans="1:5" ht="15" customHeight="1" x14ac:dyDescent="0.25">
      <c r="A6" s="62" t="s">
        <v>67</v>
      </c>
      <c r="B6" s="73"/>
      <c r="C6" s="105"/>
      <c r="D6" s="105"/>
      <c r="E6" s="299"/>
    </row>
    <row r="7" spans="1:5" ht="15" customHeight="1" x14ac:dyDescent="0.25">
      <c r="B7" s="73"/>
      <c r="C7" s="105"/>
      <c r="D7" s="105"/>
      <c r="E7" s="299"/>
    </row>
    <row r="8" spans="1:5" ht="15" customHeight="1" x14ac:dyDescent="0.25">
      <c r="A8" s="62" t="s">
        <v>339</v>
      </c>
      <c r="B8" s="73"/>
      <c r="C8" s="105"/>
      <c r="D8" s="105"/>
      <c r="E8" s="299"/>
    </row>
    <row r="9" spans="1:5" ht="15" customHeight="1" x14ac:dyDescent="0.25">
      <c r="A9" s="68"/>
      <c r="B9" s="73"/>
      <c r="C9" s="105"/>
      <c r="D9" s="105"/>
      <c r="E9" s="299"/>
    </row>
    <row r="10" spans="1:5" ht="15" customHeight="1" x14ac:dyDescent="0.25">
      <c r="A10" s="62" t="s">
        <v>68</v>
      </c>
      <c r="B10" s="73"/>
      <c r="C10" s="105"/>
      <c r="D10" s="105"/>
      <c r="E10" s="299"/>
    </row>
    <row r="11" spans="1:5" s="66" customFormat="1" ht="15" customHeight="1" x14ac:dyDescent="0.25">
      <c r="A11" s="64" t="s">
        <v>69</v>
      </c>
      <c r="B11" s="73">
        <v>4</v>
      </c>
      <c r="C11" s="105">
        <v>6468</v>
      </c>
      <c r="D11" s="105">
        <v>5975</v>
      </c>
      <c r="E11" s="300"/>
    </row>
    <row r="12" spans="1:5" s="66" customFormat="1" ht="15" customHeight="1" x14ac:dyDescent="0.25">
      <c r="A12" s="64" t="s">
        <v>70</v>
      </c>
      <c r="B12" s="73">
        <v>4</v>
      </c>
      <c r="C12" s="105"/>
      <c r="D12" s="105"/>
      <c r="E12" s="300"/>
    </row>
    <row r="13" spans="1:5" ht="15" customHeight="1" x14ac:dyDescent="0.25">
      <c r="A13" s="67" t="s">
        <v>71</v>
      </c>
      <c r="B13" s="73"/>
      <c r="C13" s="105">
        <f>SUBTOTAL(9,C11:C12)</f>
        <v>6468</v>
      </c>
      <c r="D13" s="105">
        <f>SUBTOTAL(9,D11:D12)</f>
        <v>5975</v>
      </c>
      <c r="E13" s="301" t="s">
        <v>409</v>
      </c>
    </row>
    <row r="14" spans="1:5" ht="15" customHeight="1" x14ac:dyDescent="0.25">
      <c r="A14" s="68"/>
      <c r="B14" s="73"/>
      <c r="C14" s="105"/>
      <c r="D14" s="105"/>
      <c r="E14" s="299"/>
    </row>
    <row r="15" spans="1:5" ht="15" customHeight="1" x14ac:dyDescent="0.25">
      <c r="A15" s="62" t="s">
        <v>72</v>
      </c>
      <c r="B15" s="73"/>
      <c r="C15" s="105"/>
      <c r="D15" s="105"/>
      <c r="E15" s="299"/>
    </row>
    <row r="16" spans="1:5" s="66" customFormat="1" ht="15" customHeight="1" x14ac:dyDescent="0.25">
      <c r="A16" s="64" t="s">
        <v>73</v>
      </c>
      <c r="B16" s="73">
        <v>5</v>
      </c>
      <c r="C16" s="105">
        <v>8286224</v>
      </c>
      <c r="D16" s="105">
        <v>8486410</v>
      </c>
      <c r="E16" s="300"/>
    </row>
    <row r="17" spans="1:5" s="66" customFormat="1" ht="15" customHeight="1" x14ac:dyDescent="0.25">
      <c r="A17" s="64" t="s">
        <v>302</v>
      </c>
      <c r="B17" s="73">
        <v>5</v>
      </c>
      <c r="C17" s="105">
        <v>34590</v>
      </c>
      <c r="D17" s="105">
        <v>37151</v>
      </c>
      <c r="E17" s="300"/>
    </row>
    <row r="18" spans="1:5" s="66" customFormat="1" ht="15" customHeight="1" x14ac:dyDescent="0.25">
      <c r="A18" s="64" t="s">
        <v>74</v>
      </c>
      <c r="B18" s="73">
        <v>5</v>
      </c>
      <c r="C18" s="105">
        <v>646466</v>
      </c>
      <c r="D18" s="105">
        <v>685418</v>
      </c>
      <c r="E18" s="300"/>
    </row>
    <row r="19" spans="1:5" s="199" customFormat="1" ht="15" customHeight="1" x14ac:dyDescent="0.25">
      <c r="A19" s="64" t="s">
        <v>22</v>
      </c>
      <c r="B19" s="76">
        <v>5</v>
      </c>
      <c r="C19" s="111">
        <v>309845</v>
      </c>
      <c r="D19" s="111">
        <v>324623</v>
      </c>
      <c r="E19" s="302"/>
    </row>
    <row r="20" spans="1:5" s="66" customFormat="1" ht="15" customHeight="1" x14ac:dyDescent="0.25">
      <c r="A20" s="64" t="s">
        <v>75</v>
      </c>
      <c r="B20" s="73">
        <v>5</v>
      </c>
      <c r="C20" s="105"/>
      <c r="D20" s="105"/>
      <c r="E20" s="300"/>
    </row>
    <row r="21" spans="1:5" ht="15" customHeight="1" x14ac:dyDescent="0.25">
      <c r="A21" s="67" t="s">
        <v>76</v>
      </c>
      <c r="B21" s="73"/>
      <c r="C21" s="105">
        <f>SUBTOTAL(9,C16:C20)</f>
        <v>9277125</v>
      </c>
      <c r="D21" s="105">
        <f>SUBTOTAL(9,D16:D20)</f>
        <v>9533602</v>
      </c>
      <c r="E21" s="301" t="s">
        <v>410</v>
      </c>
    </row>
    <row r="22" spans="1:5" ht="15" customHeight="1" x14ac:dyDescent="0.25">
      <c r="A22" s="68"/>
      <c r="B22" s="73"/>
      <c r="C22" s="105"/>
      <c r="D22" s="105"/>
      <c r="E22" s="299"/>
    </row>
    <row r="23" spans="1:5" ht="15" customHeight="1" x14ac:dyDescent="0.25">
      <c r="A23" s="62" t="s">
        <v>77</v>
      </c>
      <c r="B23" s="73"/>
      <c r="C23" s="105"/>
      <c r="D23" s="105"/>
      <c r="E23" s="299"/>
    </row>
    <row r="24" spans="1:5" s="66" customFormat="1" ht="15" customHeight="1" x14ac:dyDescent="0.25">
      <c r="A24" s="64" t="s">
        <v>78</v>
      </c>
      <c r="B24" s="73">
        <v>11</v>
      </c>
      <c r="C24" s="105">
        <v>56569</v>
      </c>
      <c r="D24" s="105">
        <v>56569</v>
      </c>
      <c r="E24" s="300"/>
    </row>
    <row r="25" spans="1:5" s="66" customFormat="1" ht="15" customHeight="1" x14ac:dyDescent="0.25">
      <c r="A25" s="64" t="s">
        <v>79</v>
      </c>
      <c r="B25" s="73">
        <v>11</v>
      </c>
      <c r="C25" s="105">
        <v>7520</v>
      </c>
      <c r="D25" s="105">
        <v>7520</v>
      </c>
      <c r="E25" s="300"/>
    </row>
    <row r="26" spans="1:5" s="66" customFormat="1" ht="15" customHeight="1" x14ac:dyDescent="0.25">
      <c r="A26" s="64" t="s">
        <v>80</v>
      </c>
      <c r="B26" s="73">
        <v>11</v>
      </c>
      <c r="C26" s="105">
        <v>858</v>
      </c>
      <c r="D26" s="105">
        <v>858</v>
      </c>
      <c r="E26" s="300"/>
    </row>
    <row r="27" spans="1:5" s="66" customFormat="1" ht="15" customHeight="1" x14ac:dyDescent="0.25">
      <c r="A27" s="64" t="s">
        <v>303</v>
      </c>
      <c r="B27" s="73"/>
      <c r="C27" s="105">
        <v>332</v>
      </c>
      <c r="D27" s="105">
        <v>332</v>
      </c>
      <c r="E27" s="300"/>
    </row>
    <row r="28" spans="1:5" ht="15" customHeight="1" x14ac:dyDescent="0.25">
      <c r="A28" s="67" t="s">
        <v>81</v>
      </c>
      <c r="B28" s="73"/>
      <c r="C28" s="105">
        <f>SUBTOTAL(9,C24:C27)</f>
        <v>65279</v>
      </c>
      <c r="D28" s="105">
        <f>SUBTOTAL(9,D24:D27)</f>
        <v>65279</v>
      </c>
      <c r="E28" s="301" t="s">
        <v>411</v>
      </c>
    </row>
    <row r="29" spans="1:5" ht="15" customHeight="1" x14ac:dyDescent="0.25">
      <c r="A29" s="67"/>
      <c r="B29" s="73"/>
      <c r="C29" s="105"/>
      <c r="D29" s="105"/>
      <c r="E29" s="299"/>
    </row>
    <row r="30" spans="1:5" ht="15" customHeight="1" x14ac:dyDescent="0.25">
      <c r="A30" s="62" t="s">
        <v>82</v>
      </c>
      <c r="B30" s="72"/>
      <c r="C30" s="106">
        <f>SUBTOTAL(9,C11:C29)</f>
        <v>9348872</v>
      </c>
      <c r="D30" s="111">
        <f>SUBTOTAL(9,D11:D29)</f>
        <v>9604856</v>
      </c>
      <c r="E30" s="299"/>
    </row>
    <row r="31" spans="1:5" ht="15" customHeight="1" x14ac:dyDescent="0.25">
      <c r="A31" s="68"/>
      <c r="B31" s="73"/>
      <c r="C31" s="105"/>
      <c r="D31" s="105"/>
      <c r="E31" s="299"/>
    </row>
    <row r="32" spans="1:5" ht="15" customHeight="1" x14ac:dyDescent="0.25">
      <c r="A32" s="62" t="s">
        <v>83</v>
      </c>
      <c r="B32" s="73"/>
      <c r="C32" s="105"/>
      <c r="D32" s="105"/>
      <c r="E32" s="299"/>
    </row>
    <row r="33" spans="1:5" ht="15" customHeight="1" x14ac:dyDescent="0.25">
      <c r="A33" s="68"/>
      <c r="B33" s="73"/>
      <c r="C33" s="105"/>
      <c r="D33" s="105"/>
      <c r="E33" s="299"/>
    </row>
    <row r="34" spans="1:5" ht="15" customHeight="1" x14ac:dyDescent="0.25">
      <c r="A34" s="62" t="s">
        <v>84</v>
      </c>
      <c r="B34" s="73"/>
      <c r="C34" s="105"/>
      <c r="D34" s="105"/>
      <c r="E34" s="299"/>
    </row>
    <row r="35" spans="1:5" s="66" customFormat="1" ht="15" customHeight="1" x14ac:dyDescent="0.25">
      <c r="A35" s="64" t="s">
        <v>85</v>
      </c>
      <c r="B35" s="73">
        <v>12</v>
      </c>
      <c r="C35" s="105">
        <v>551</v>
      </c>
      <c r="D35" s="105">
        <v>698</v>
      </c>
      <c r="E35" s="301" t="s">
        <v>412</v>
      </c>
    </row>
    <row r="36" spans="1:5" s="66" customFormat="1" ht="15" customHeight="1" x14ac:dyDescent="0.25">
      <c r="A36" s="64" t="s">
        <v>86</v>
      </c>
      <c r="B36" s="73">
        <v>12</v>
      </c>
      <c r="C36" s="105"/>
      <c r="D36" s="105"/>
      <c r="E36" s="301" t="s">
        <v>413</v>
      </c>
    </row>
    <row r="37" spans="1:5" ht="15" customHeight="1" x14ac:dyDescent="0.25">
      <c r="A37" s="67" t="s">
        <v>340</v>
      </c>
      <c r="B37" s="73"/>
      <c r="C37" s="105">
        <f>SUBTOTAL(9,C35:C36)</f>
        <v>551</v>
      </c>
      <c r="D37" s="105">
        <f>SUBTOTAL(9,D35:D36)</f>
        <v>698</v>
      </c>
      <c r="E37" s="301"/>
    </row>
    <row r="38" spans="1:5" ht="15" customHeight="1" x14ac:dyDescent="0.25">
      <c r="A38" s="68"/>
      <c r="B38" s="73"/>
      <c r="C38" s="105"/>
      <c r="D38" s="105"/>
      <c r="E38" s="299"/>
    </row>
    <row r="39" spans="1:5" ht="15" customHeight="1" x14ac:dyDescent="0.25">
      <c r="A39" s="62" t="s">
        <v>87</v>
      </c>
      <c r="B39" s="73"/>
      <c r="C39" s="105"/>
      <c r="D39" s="105"/>
      <c r="E39" s="299"/>
    </row>
    <row r="40" spans="1:5" s="66" customFormat="1" ht="15" customHeight="1" x14ac:dyDescent="0.25">
      <c r="A40" s="64" t="s">
        <v>88</v>
      </c>
      <c r="B40" s="73">
        <v>13</v>
      </c>
      <c r="C40" s="105">
        <v>174953</v>
      </c>
      <c r="D40" s="105">
        <v>266273</v>
      </c>
      <c r="E40" s="301" t="s">
        <v>414</v>
      </c>
    </row>
    <row r="41" spans="1:5" s="66" customFormat="1" ht="15" customHeight="1" x14ac:dyDescent="0.25">
      <c r="A41" s="64" t="s">
        <v>35</v>
      </c>
      <c r="B41" s="73">
        <v>14</v>
      </c>
      <c r="C41" s="105">
        <v>24683</v>
      </c>
      <c r="D41" s="105">
        <v>20203</v>
      </c>
      <c r="E41" s="301" t="s">
        <v>415</v>
      </c>
    </row>
    <row r="42" spans="1:5" s="66" customFormat="1" ht="15" customHeight="1" x14ac:dyDescent="0.25">
      <c r="A42" s="64" t="s">
        <v>116</v>
      </c>
      <c r="B42" s="73">
        <v>16</v>
      </c>
      <c r="C42" s="105">
        <v>40448</v>
      </c>
      <c r="D42" s="105">
        <v>29995</v>
      </c>
      <c r="E42" s="301" t="s">
        <v>416</v>
      </c>
    </row>
    <row r="43" spans="1:5" ht="15" customHeight="1" x14ac:dyDescent="0.25">
      <c r="A43" s="67" t="s">
        <v>89</v>
      </c>
      <c r="B43" s="73"/>
      <c r="C43" s="105">
        <f>SUBTOTAL(9,C40:C42)</f>
        <v>240084</v>
      </c>
      <c r="D43" s="105">
        <f>SUBTOTAL(9,D40:D42)</f>
        <v>316471</v>
      </c>
      <c r="E43" s="299"/>
    </row>
    <row r="44" spans="1:5" ht="15" customHeight="1" x14ac:dyDescent="0.25">
      <c r="A44" s="68"/>
      <c r="B44" s="73"/>
      <c r="C44" s="105"/>
      <c r="D44" s="105"/>
      <c r="E44" s="299"/>
    </row>
    <row r="45" spans="1:5" ht="15" customHeight="1" x14ac:dyDescent="0.25">
      <c r="A45" s="62" t="s">
        <v>124</v>
      </c>
      <c r="B45" s="73"/>
      <c r="C45" s="105"/>
      <c r="D45" s="105"/>
      <c r="E45" s="299"/>
    </row>
    <row r="46" spans="1:5" s="66" customFormat="1" ht="15" customHeight="1" x14ac:dyDescent="0.25">
      <c r="A46" s="64" t="s">
        <v>508</v>
      </c>
      <c r="B46" s="73">
        <v>17</v>
      </c>
      <c r="C46" s="105">
        <v>1612066</v>
      </c>
      <c r="D46" s="105">
        <v>1553956</v>
      </c>
      <c r="E46" s="301" t="s">
        <v>417</v>
      </c>
    </row>
    <row r="47" spans="1:5" s="66" customFormat="1" ht="15" customHeight="1" x14ac:dyDescent="0.25">
      <c r="A47" s="64" t="s">
        <v>507</v>
      </c>
      <c r="B47" s="73">
        <v>17</v>
      </c>
      <c r="C47" s="105">
        <v>30458</v>
      </c>
      <c r="D47" s="105">
        <v>15080</v>
      </c>
      <c r="E47" s="301" t="s">
        <v>418</v>
      </c>
    </row>
    <row r="48" spans="1:5" s="66" customFormat="1" ht="15" customHeight="1" x14ac:dyDescent="0.25">
      <c r="A48" s="64" t="s">
        <v>127</v>
      </c>
      <c r="B48" s="73">
        <v>17</v>
      </c>
      <c r="C48" s="105">
        <v>11</v>
      </c>
      <c r="D48" s="105">
        <v>11</v>
      </c>
      <c r="E48" s="301" t="s">
        <v>506</v>
      </c>
    </row>
    <row r="49" spans="1:5" ht="15" customHeight="1" x14ac:dyDescent="0.25">
      <c r="A49" s="67" t="s">
        <v>128</v>
      </c>
      <c r="B49" s="73"/>
      <c r="C49" s="105">
        <f>SUBTOTAL(9,C46:C48)</f>
        <v>1642535</v>
      </c>
      <c r="D49" s="105">
        <f>SUBTOTAL(9,D46:D48)</f>
        <v>1569047</v>
      </c>
      <c r="E49" s="301"/>
    </row>
    <row r="50" spans="1:5" ht="15" customHeight="1" x14ac:dyDescent="0.25">
      <c r="A50" s="67"/>
      <c r="B50" s="73"/>
      <c r="C50" s="105"/>
      <c r="D50" s="105"/>
      <c r="E50" s="299"/>
    </row>
    <row r="51" spans="1:5" ht="15" customHeight="1" x14ac:dyDescent="0.25">
      <c r="A51" s="62" t="s">
        <v>90</v>
      </c>
      <c r="B51" s="72"/>
      <c r="C51" s="106">
        <f>SUBTOTAL(9,C35:C50)</f>
        <v>1883170</v>
      </c>
      <c r="D51" s="111">
        <f>SUBTOTAL(9,D35:D50)</f>
        <v>1886216</v>
      </c>
      <c r="E51" s="299"/>
    </row>
    <row r="52" spans="1:5" ht="15" customHeight="1" x14ac:dyDescent="0.25">
      <c r="A52" s="68"/>
      <c r="B52" s="73"/>
      <c r="C52" s="105"/>
      <c r="D52" s="105"/>
      <c r="E52" s="299"/>
    </row>
    <row r="53" spans="1:5" ht="15" customHeight="1" x14ac:dyDescent="0.25">
      <c r="A53" s="75" t="s">
        <v>91</v>
      </c>
      <c r="B53" s="76"/>
      <c r="C53" s="106">
        <f>SUBTOTAL(9,C11:C52)</f>
        <v>11232042</v>
      </c>
      <c r="D53" s="111">
        <f>SUBTOTAL(9,D11:D52)</f>
        <v>11491072</v>
      </c>
      <c r="E53" s="299"/>
    </row>
    <row r="54" spans="1:5" ht="15" customHeight="1" x14ac:dyDescent="0.25">
      <c r="E54" s="297"/>
    </row>
    <row r="55" spans="1:5" ht="15" customHeight="1" x14ac:dyDescent="0.25">
      <c r="A55" s="66"/>
    </row>
    <row r="56" spans="1:5" ht="15" customHeight="1" x14ac:dyDescent="0.25">
      <c r="C56" s="329">
        <f>C53-'Balanse - Gjeld og kapital'!C49</f>
        <v>0</v>
      </c>
      <c r="D56" s="329">
        <f>D53-'Balanse - Gjeld og kapital'!D49</f>
        <v>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2:J42"/>
  <sheetViews>
    <sheetView zoomScaleNormal="100" workbookViewId="0">
      <selection activeCell="J33" sqref="J33"/>
    </sheetView>
  </sheetViews>
  <sheetFormatPr baseColWidth="10" defaultRowHeight="13.2" x14ac:dyDescent="0.25"/>
  <sheetData>
    <row r="2" spans="1:10" ht="13.8" x14ac:dyDescent="0.25">
      <c r="A2" s="53" t="s">
        <v>535</v>
      </c>
      <c r="B2" s="7"/>
      <c r="C2" s="7"/>
      <c r="D2" s="7"/>
      <c r="E2" s="7"/>
      <c r="F2" s="7"/>
      <c r="G2" s="6"/>
      <c r="H2" s="7"/>
    </row>
    <row r="3" spans="1:10" ht="13.8" x14ac:dyDescent="0.25">
      <c r="A3" s="8"/>
      <c r="B3" s="8"/>
      <c r="C3" s="8"/>
      <c r="D3" s="8"/>
      <c r="E3" s="8"/>
      <c r="F3" s="8"/>
      <c r="G3" s="5"/>
      <c r="H3" s="8"/>
    </row>
    <row r="4" spans="1:10" ht="13.8" x14ac:dyDescent="0.25">
      <c r="A4" s="8"/>
      <c r="B4" s="8"/>
      <c r="C4" s="8"/>
      <c r="D4" s="8"/>
      <c r="E4" s="8"/>
      <c r="F4" s="8"/>
      <c r="G4" s="100">
        <f>Resultatregnskap!C5</f>
        <v>40908</v>
      </c>
      <c r="H4" s="101">
        <f>Resultatregnskap!D5</f>
        <v>40543</v>
      </c>
    </row>
    <row r="5" spans="1:10" ht="13.8" x14ac:dyDescent="0.25">
      <c r="A5" s="8"/>
      <c r="B5" s="8"/>
      <c r="C5" s="8"/>
      <c r="D5" s="8"/>
      <c r="E5" s="8"/>
      <c r="F5" s="8"/>
      <c r="G5" s="5"/>
      <c r="H5" s="8"/>
    </row>
    <row r="6" spans="1:10" ht="13.8" x14ac:dyDescent="0.25">
      <c r="A6" s="525" t="s">
        <v>123</v>
      </c>
      <c r="B6" s="525"/>
      <c r="C6" s="525"/>
      <c r="D6" s="525"/>
      <c r="E6" s="525"/>
      <c r="F6" s="525"/>
      <c r="G6" s="112">
        <v>1571395</v>
      </c>
      <c r="H6" s="113">
        <v>1539807</v>
      </c>
    </row>
    <row r="7" spans="1:10" ht="13.8" x14ac:dyDescent="0.25">
      <c r="A7" s="525" t="s">
        <v>670</v>
      </c>
      <c r="B7" s="525"/>
      <c r="C7" s="525"/>
      <c r="D7" s="525"/>
      <c r="E7" s="525"/>
      <c r="F7" s="525"/>
      <c r="G7" s="112">
        <v>40671</v>
      </c>
      <c r="H7" s="113">
        <v>14149</v>
      </c>
      <c r="I7" s="291"/>
    </row>
    <row r="8" spans="1:10" ht="13.8" x14ac:dyDescent="0.25">
      <c r="A8" s="525" t="s">
        <v>671</v>
      </c>
      <c r="B8" s="525"/>
      <c r="C8" s="525"/>
      <c r="D8" s="525"/>
      <c r="E8" s="525"/>
      <c r="F8" s="525"/>
      <c r="G8" s="112">
        <v>30458</v>
      </c>
      <c r="H8" s="113">
        <v>15080</v>
      </c>
    </row>
    <row r="9" spans="1:10" ht="13.8" x14ac:dyDescent="0.25">
      <c r="A9" s="8" t="s">
        <v>121</v>
      </c>
      <c r="B9" s="8"/>
      <c r="C9" s="8"/>
      <c r="D9" s="8"/>
      <c r="E9" s="8"/>
      <c r="F9" s="8"/>
      <c r="G9" s="112">
        <v>11</v>
      </c>
      <c r="H9" s="113">
        <v>11</v>
      </c>
    </row>
    <row r="10" spans="1:10" ht="13.8" x14ac:dyDescent="0.25">
      <c r="A10" s="19" t="s">
        <v>122</v>
      </c>
      <c r="B10" s="20"/>
      <c r="C10" s="20"/>
      <c r="D10" s="20"/>
      <c r="E10" s="20"/>
      <c r="F10" s="20"/>
      <c r="G10" s="118">
        <f>SUM(G6:G9)</f>
        <v>1642535</v>
      </c>
      <c r="H10" s="119">
        <f>SUM(H6:H9)</f>
        <v>1569047</v>
      </c>
      <c r="J10" s="291"/>
    </row>
    <row r="13" spans="1:10" x14ac:dyDescent="0.25">
      <c r="A13" s="390"/>
    </row>
    <row r="14" spans="1:10" ht="13.8" x14ac:dyDescent="0.25">
      <c r="A14" s="8" t="s">
        <v>821</v>
      </c>
      <c r="B14" s="8"/>
      <c r="C14" s="8"/>
      <c r="D14" s="8"/>
      <c r="E14" s="8"/>
      <c r="F14" s="8"/>
      <c r="G14" s="8"/>
      <c r="H14" s="8"/>
      <c r="I14" s="13"/>
      <c r="J14" s="8"/>
    </row>
    <row r="15" spans="1:10" ht="13.8" x14ac:dyDescent="0.25">
      <c r="A15" s="8"/>
      <c r="B15" s="8"/>
      <c r="C15" s="8"/>
      <c r="D15" s="8"/>
      <c r="E15" s="8"/>
      <c r="F15" s="8"/>
      <c r="G15" s="8"/>
      <c r="H15" s="8"/>
      <c r="I15" s="13"/>
      <c r="J15" s="8"/>
    </row>
    <row r="16" spans="1:10" s="1" customFormat="1" ht="13.8" x14ac:dyDescent="0.25">
      <c r="A16" s="474" t="s">
        <v>756</v>
      </c>
      <c r="B16" s="474"/>
      <c r="C16" s="474"/>
      <c r="D16" s="474"/>
      <c r="E16" s="474"/>
      <c r="F16" s="474">
        <v>-71</v>
      </c>
      <c r="G16" s="474"/>
      <c r="H16" s="474"/>
      <c r="I16" s="13"/>
      <c r="J16" s="474"/>
    </row>
    <row r="17" spans="1:10" s="1" customFormat="1" ht="13.8" x14ac:dyDescent="0.25">
      <c r="A17" s="474" t="s">
        <v>672</v>
      </c>
      <c r="B17" s="474"/>
      <c r="C17" s="474"/>
      <c r="D17" s="474"/>
      <c r="E17" s="474"/>
      <c r="F17" s="474">
        <v>-18</v>
      </c>
      <c r="G17" s="474"/>
      <c r="H17" s="288"/>
      <c r="I17" s="13"/>
      <c r="J17" s="474"/>
    </row>
    <row r="18" spans="1:10" s="1" customFormat="1" ht="13.8" x14ac:dyDescent="0.25">
      <c r="A18" s="474" t="s">
        <v>758</v>
      </c>
      <c r="B18" s="474"/>
      <c r="C18" s="474"/>
      <c r="D18" s="474"/>
      <c r="E18" s="474"/>
      <c r="F18" s="474">
        <v>6</v>
      </c>
      <c r="G18" s="474"/>
      <c r="H18" s="474"/>
      <c r="I18" s="13"/>
      <c r="J18" s="474"/>
    </row>
    <row r="19" spans="1:10" s="1" customFormat="1" ht="13.8" x14ac:dyDescent="0.25">
      <c r="A19" s="474" t="s">
        <v>759</v>
      </c>
      <c r="B19" s="474"/>
      <c r="C19" s="474"/>
      <c r="D19" s="474"/>
      <c r="E19" s="474"/>
      <c r="F19" s="474">
        <v>91</v>
      </c>
      <c r="G19" s="474"/>
      <c r="H19" s="474"/>
      <c r="I19" s="13"/>
      <c r="J19" s="474"/>
    </row>
    <row r="20" spans="1:10" s="1" customFormat="1" ht="13.8" x14ac:dyDescent="0.25">
      <c r="A20" s="474" t="s">
        <v>760</v>
      </c>
      <c r="B20" s="474"/>
      <c r="C20" s="474"/>
      <c r="D20" s="474"/>
      <c r="E20" s="474"/>
      <c r="F20" s="13">
        <v>22</v>
      </c>
      <c r="G20" s="474"/>
      <c r="H20" s="474"/>
      <c r="I20" s="13"/>
      <c r="J20" s="474"/>
    </row>
    <row r="21" spans="1:10" s="1" customFormat="1" ht="13.8" x14ac:dyDescent="0.25">
      <c r="A21" s="474" t="s">
        <v>761</v>
      </c>
      <c r="B21" s="474"/>
      <c r="C21" s="474"/>
      <c r="D21" s="474"/>
      <c r="E21" s="474"/>
      <c r="F21" s="13">
        <v>-5</v>
      </c>
      <c r="G21" s="474"/>
      <c r="H21" s="474"/>
      <c r="I21" s="13"/>
      <c r="J21" s="474"/>
    </row>
    <row r="22" spans="1:10" s="1" customFormat="1" ht="13.8" x14ac:dyDescent="0.25">
      <c r="A22" s="474" t="s">
        <v>673</v>
      </c>
      <c r="B22" s="474"/>
      <c r="C22" s="474"/>
      <c r="D22" s="474"/>
      <c r="E22" s="474"/>
      <c r="F22" s="13">
        <v>41</v>
      </c>
      <c r="G22" s="474"/>
      <c r="H22" s="474"/>
      <c r="I22" s="13"/>
      <c r="J22" s="474"/>
    </row>
    <row r="23" spans="1:10" s="1" customFormat="1" ht="13.8" x14ac:dyDescent="0.25">
      <c r="A23" s="474" t="s">
        <v>765</v>
      </c>
      <c r="B23" s="474"/>
      <c r="C23" s="474"/>
      <c r="D23" s="474"/>
      <c r="E23" s="474"/>
      <c r="F23" s="15">
        <v>7</v>
      </c>
      <c r="G23" s="474"/>
      <c r="H23" s="474"/>
      <c r="I23" s="13"/>
      <c r="J23" s="474"/>
    </row>
    <row r="24" spans="1:10" s="1" customFormat="1" ht="13.8" x14ac:dyDescent="0.25">
      <c r="A24" s="474"/>
      <c r="B24" s="474"/>
      <c r="C24" s="474"/>
      <c r="D24" s="474"/>
      <c r="E24" s="474"/>
      <c r="F24" s="474">
        <f>SUM(F16:F23)</f>
        <v>73</v>
      </c>
      <c r="G24" s="474"/>
      <c r="H24" s="474"/>
      <c r="I24" s="13"/>
      <c r="J24" s="474"/>
    </row>
    <row r="25" spans="1:10" ht="13.8" x14ac:dyDescent="0.25">
      <c r="A25" s="8"/>
      <c r="B25" s="8"/>
      <c r="C25" s="8"/>
      <c r="D25" s="8"/>
      <c r="E25" s="8"/>
      <c r="F25" s="8"/>
      <c r="G25" s="8"/>
      <c r="H25" s="8"/>
      <c r="I25" s="13"/>
      <c r="J25" s="8"/>
    </row>
    <row r="26" spans="1:10" ht="13.8" x14ac:dyDescent="0.25">
      <c r="A26" s="8"/>
      <c r="B26" s="8"/>
      <c r="C26" s="8"/>
      <c r="D26" s="8"/>
      <c r="E26" s="8"/>
      <c r="F26" s="8"/>
      <c r="G26" s="8"/>
      <c r="H26" s="8"/>
      <c r="I26" s="13"/>
      <c r="J26" s="8"/>
    </row>
    <row r="27" spans="1:10" ht="13.8" x14ac:dyDescent="0.25">
      <c r="A27" s="8"/>
      <c r="B27" s="8"/>
      <c r="C27" s="8"/>
      <c r="D27" s="8"/>
      <c r="E27" s="8"/>
      <c r="F27" s="8"/>
      <c r="G27" s="8"/>
      <c r="H27" s="8"/>
      <c r="I27" s="13"/>
      <c r="J27" s="8"/>
    </row>
    <row r="28" spans="1:10" ht="13.8" x14ac:dyDescent="0.25">
      <c r="A28" s="8"/>
      <c r="B28" s="8"/>
      <c r="C28" s="8"/>
      <c r="D28" s="8"/>
      <c r="E28" s="8"/>
      <c r="F28" s="8"/>
      <c r="G28" s="8"/>
      <c r="H28" s="8"/>
      <c r="I28" s="13"/>
      <c r="J28" s="8"/>
    </row>
    <row r="29" spans="1:10" ht="13.8" x14ac:dyDescent="0.25">
      <c r="A29" s="8"/>
      <c r="B29" s="8"/>
      <c r="C29" s="8"/>
      <c r="D29" s="8"/>
      <c r="E29" s="8"/>
      <c r="F29" s="8"/>
      <c r="G29" s="8"/>
      <c r="H29" s="8"/>
      <c r="I29" s="13"/>
      <c r="J29" s="8"/>
    </row>
    <row r="30" spans="1:10" ht="13.8" x14ac:dyDescent="0.25">
      <c r="A30" s="8" t="s">
        <v>822</v>
      </c>
    </row>
    <row r="32" spans="1:10" ht="13.8" x14ac:dyDescent="0.25">
      <c r="A32" s="8" t="s">
        <v>674</v>
      </c>
      <c r="F32">
        <v>587</v>
      </c>
    </row>
    <row r="33" spans="1:6" ht="13.8" x14ac:dyDescent="0.25">
      <c r="A33" s="8" t="s">
        <v>675</v>
      </c>
      <c r="F33">
        <v>293</v>
      </c>
    </row>
    <row r="34" spans="1:6" ht="13.8" x14ac:dyDescent="0.25">
      <c r="A34" s="8" t="s">
        <v>676</v>
      </c>
      <c r="F34">
        <v>69</v>
      </c>
    </row>
    <row r="35" spans="1:6" ht="13.8" x14ac:dyDescent="0.25">
      <c r="A35" s="8" t="s">
        <v>677</v>
      </c>
      <c r="F35">
        <v>79</v>
      </c>
    </row>
    <row r="36" spans="1:6" ht="13.8" x14ac:dyDescent="0.25">
      <c r="A36" s="8" t="s">
        <v>678</v>
      </c>
      <c r="F36">
        <v>327</v>
      </c>
    </row>
    <row r="37" spans="1:6" ht="13.8" x14ac:dyDescent="0.25">
      <c r="A37" s="8" t="s">
        <v>679</v>
      </c>
      <c r="F37">
        <v>58</v>
      </c>
    </row>
    <row r="38" spans="1:6" ht="13.8" x14ac:dyDescent="0.25">
      <c r="A38" s="8" t="s">
        <v>762</v>
      </c>
      <c r="F38">
        <v>110</v>
      </c>
    </row>
    <row r="39" spans="1:6" ht="13.8" x14ac:dyDescent="0.25">
      <c r="A39" s="8" t="s">
        <v>680</v>
      </c>
      <c r="F39">
        <v>97</v>
      </c>
    </row>
    <row r="40" spans="1:6" ht="13.8" x14ac:dyDescent="0.25">
      <c r="A40" s="8" t="s">
        <v>681</v>
      </c>
      <c r="F40">
        <v>38</v>
      </c>
    </row>
    <row r="41" spans="1:6" ht="13.8" x14ac:dyDescent="0.25">
      <c r="A41" s="466" t="s">
        <v>763</v>
      </c>
      <c r="F41">
        <v>-16</v>
      </c>
    </row>
    <row r="42" spans="1:6" x14ac:dyDescent="0.25">
      <c r="F42" s="84">
        <f>SUM(F32:F41)</f>
        <v>1642</v>
      </c>
    </row>
  </sheetData>
  <mergeCells count="3">
    <mergeCell ref="A6:F6"/>
    <mergeCell ref="A8:F8"/>
    <mergeCell ref="A7:F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2:F18"/>
  <sheetViews>
    <sheetView zoomScaleNormal="100" workbookViewId="0">
      <selection activeCell="E7" sqref="E7"/>
    </sheetView>
  </sheetViews>
  <sheetFormatPr baseColWidth="10" defaultRowHeight="13.2" x14ac:dyDescent="0.25"/>
  <sheetData>
    <row r="2" spans="1:6" ht="13.8" x14ac:dyDescent="0.25">
      <c r="A2" s="6" t="s">
        <v>534</v>
      </c>
      <c r="B2" s="7"/>
      <c r="C2" s="7"/>
      <c r="D2" s="7"/>
      <c r="E2" s="7"/>
      <c r="F2" s="7"/>
    </row>
    <row r="3" spans="1:6" ht="13.8" x14ac:dyDescent="0.25">
      <c r="A3" s="8"/>
      <c r="B3" s="8"/>
      <c r="C3" s="8"/>
      <c r="D3" s="8"/>
      <c r="E3" s="8"/>
    </row>
    <row r="4" spans="1:6" ht="13.8" x14ac:dyDescent="0.25">
      <c r="A4" s="79" t="s">
        <v>126</v>
      </c>
      <c r="B4" s="79"/>
      <c r="C4" s="8"/>
      <c r="D4" s="8"/>
      <c r="E4" s="100">
        <f>Resultatregnskap!C5</f>
        <v>40908</v>
      </c>
      <c r="F4" s="101">
        <f>Resultatregnskap!D5</f>
        <v>40543</v>
      </c>
    </row>
    <row r="5" spans="1:6" ht="13.8" x14ac:dyDescent="0.25">
      <c r="A5" s="52"/>
      <c r="B5" s="52"/>
      <c r="C5" s="8"/>
      <c r="D5" s="8"/>
      <c r="E5" s="80"/>
      <c r="F5" s="80"/>
    </row>
    <row r="6" spans="1:6" ht="13.8" x14ac:dyDescent="0.25">
      <c r="A6" s="54" t="s">
        <v>682</v>
      </c>
      <c r="B6" s="52"/>
      <c r="C6" s="8"/>
      <c r="D6" s="8"/>
      <c r="E6" s="131">
        <v>0</v>
      </c>
      <c r="F6" s="132">
        <v>4661</v>
      </c>
    </row>
    <row r="7" spans="1:6" ht="13.8" x14ac:dyDescent="0.25">
      <c r="A7" s="54" t="s">
        <v>683</v>
      </c>
      <c r="B7" s="54"/>
      <c r="C7" s="8"/>
      <c r="D7" s="8"/>
      <c r="E7" s="131">
        <v>0</v>
      </c>
      <c r="F7" s="132"/>
    </row>
    <row r="8" spans="1:6" ht="13.8" x14ac:dyDescent="0.25">
      <c r="A8" s="54" t="s">
        <v>684</v>
      </c>
      <c r="B8" s="54"/>
      <c r="C8" s="8"/>
      <c r="D8" s="8"/>
      <c r="E8" s="131">
        <v>13735</v>
      </c>
      <c r="F8" s="132">
        <v>13179</v>
      </c>
    </row>
    <row r="9" spans="1:6" ht="13.8" x14ac:dyDescent="0.25">
      <c r="A9" s="54" t="s">
        <v>685</v>
      </c>
      <c r="B9" s="54"/>
      <c r="C9" s="8"/>
      <c r="D9" s="8"/>
      <c r="E9" s="131">
        <v>46842</v>
      </c>
      <c r="F9" s="132">
        <v>30726</v>
      </c>
    </row>
    <row r="10" spans="1:6" ht="13.8" x14ac:dyDescent="0.25">
      <c r="A10" s="54" t="s">
        <v>34</v>
      </c>
      <c r="B10" s="54"/>
      <c r="C10" s="8"/>
      <c r="D10" s="8"/>
      <c r="E10" s="131">
        <v>7290</v>
      </c>
      <c r="F10" s="132">
        <v>7104</v>
      </c>
    </row>
    <row r="11" spans="1:6" ht="13.8" x14ac:dyDescent="0.25">
      <c r="A11" s="54" t="s">
        <v>686</v>
      </c>
      <c r="B11" s="54"/>
      <c r="C11" s="8"/>
      <c r="D11" s="8"/>
      <c r="E11" s="131">
        <v>0</v>
      </c>
      <c r="F11" s="132"/>
    </row>
    <row r="12" spans="1:6" ht="13.8" x14ac:dyDescent="0.25">
      <c r="A12" s="81" t="s">
        <v>114</v>
      </c>
      <c r="B12" s="81"/>
      <c r="C12" s="20"/>
      <c r="D12" s="20"/>
      <c r="E12" s="133">
        <f>SUM(E6:E11)</f>
        <v>67867</v>
      </c>
      <c r="F12" s="134">
        <f>SUM(F6:F11)</f>
        <v>55670</v>
      </c>
    </row>
    <row r="18" spans="5:5" x14ac:dyDescent="0.25">
      <c r="E18" s="29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  <oddFooter xml:space="preserve"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1"/>
  <sheetViews>
    <sheetView zoomScaleNormal="100" workbookViewId="0">
      <selection activeCell="F18" sqref="F18"/>
    </sheetView>
  </sheetViews>
  <sheetFormatPr baseColWidth="10" defaultRowHeight="13.2" x14ac:dyDescent="0.25"/>
  <cols>
    <col min="1" max="4" width="11.44140625" style="475"/>
    <col min="5" max="5" width="12" style="475" customWidth="1"/>
    <col min="6" max="7" width="11.44140625" style="475"/>
    <col min="8" max="8" width="11.44140625" style="245"/>
    <col min="9" max="260" width="11.44140625" style="475"/>
    <col min="261" max="261" width="12" style="475" customWidth="1"/>
    <col min="262" max="516" width="11.44140625" style="475"/>
    <col min="517" max="517" width="12" style="475" customWidth="1"/>
    <col min="518" max="772" width="11.44140625" style="475"/>
    <col min="773" max="773" width="12" style="475" customWidth="1"/>
    <col min="774" max="1028" width="11.44140625" style="475"/>
    <col min="1029" max="1029" width="12" style="475" customWidth="1"/>
    <col min="1030" max="1284" width="11.44140625" style="475"/>
    <col min="1285" max="1285" width="12" style="475" customWidth="1"/>
    <col min="1286" max="1540" width="11.44140625" style="475"/>
    <col min="1541" max="1541" width="12" style="475" customWidth="1"/>
    <col min="1542" max="1796" width="11.44140625" style="475"/>
    <col min="1797" max="1797" width="12" style="475" customWidth="1"/>
    <col min="1798" max="2052" width="11.44140625" style="475"/>
    <col min="2053" max="2053" width="12" style="475" customWidth="1"/>
    <col min="2054" max="2308" width="11.44140625" style="475"/>
    <col min="2309" max="2309" width="12" style="475" customWidth="1"/>
    <col min="2310" max="2564" width="11.44140625" style="475"/>
    <col min="2565" max="2565" width="12" style="475" customWidth="1"/>
    <col min="2566" max="2820" width="11.44140625" style="475"/>
    <col min="2821" max="2821" width="12" style="475" customWidth="1"/>
    <col min="2822" max="3076" width="11.44140625" style="475"/>
    <col min="3077" max="3077" width="12" style="475" customWidth="1"/>
    <col min="3078" max="3332" width="11.44140625" style="475"/>
    <col min="3333" max="3333" width="12" style="475" customWidth="1"/>
    <col min="3334" max="3588" width="11.44140625" style="475"/>
    <col min="3589" max="3589" width="12" style="475" customWidth="1"/>
    <col min="3590" max="3844" width="11.44140625" style="475"/>
    <col min="3845" max="3845" width="12" style="475" customWidth="1"/>
    <col min="3846" max="4100" width="11.44140625" style="475"/>
    <col min="4101" max="4101" width="12" style="475" customWidth="1"/>
    <col min="4102" max="4356" width="11.44140625" style="475"/>
    <col min="4357" max="4357" width="12" style="475" customWidth="1"/>
    <col min="4358" max="4612" width="11.44140625" style="475"/>
    <col min="4613" max="4613" width="12" style="475" customWidth="1"/>
    <col min="4614" max="4868" width="11.44140625" style="475"/>
    <col min="4869" max="4869" width="12" style="475" customWidth="1"/>
    <col min="4870" max="5124" width="11.44140625" style="475"/>
    <col min="5125" max="5125" width="12" style="475" customWidth="1"/>
    <col min="5126" max="5380" width="11.44140625" style="475"/>
    <col min="5381" max="5381" width="12" style="475" customWidth="1"/>
    <col min="5382" max="5636" width="11.44140625" style="475"/>
    <col min="5637" max="5637" width="12" style="475" customWidth="1"/>
    <col min="5638" max="5892" width="11.44140625" style="475"/>
    <col min="5893" max="5893" width="12" style="475" customWidth="1"/>
    <col min="5894" max="6148" width="11.44140625" style="475"/>
    <col min="6149" max="6149" width="12" style="475" customWidth="1"/>
    <col min="6150" max="6404" width="11.44140625" style="475"/>
    <col min="6405" max="6405" width="12" style="475" customWidth="1"/>
    <col min="6406" max="6660" width="11.44140625" style="475"/>
    <col min="6661" max="6661" width="12" style="475" customWidth="1"/>
    <col min="6662" max="6916" width="11.44140625" style="475"/>
    <col min="6917" max="6917" width="12" style="475" customWidth="1"/>
    <col min="6918" max="7172" width="11.44140625" style="475"/>
    <col min="7173" max="7173" width="12" style="475" customWidth="1"/>
    <col min="7174" max="7428" width="11.44140625" style="475"/>
    <col min="7429" max="7429" width="12" style="475" customWidth="1"/>
    <col min="7430" max="7684" width="11.44140625" style="475"/>
    <col min="7685" max="7685" width="12" style="475" customWidth="1"/>
    <col min="7686" max="7940" width="11.44140625" style="475"/>
    <col min="7941" max="7941" width="12" style="475" customWidth="1"/>
    <col min="7942" max="8196" width="11.44140625" style="475"/>
    <col min="8197" max="8197" width="12" style="475" customWidth="1"/>
    <col min="8198" max="8452" width="11.44140625" style="475"/>
    <col min="8453" max="8453" width="12" style="475" customWidth="1"/>
    <col min="8454" max="8708" width="11.44140625" style="475"/>
    <col min="8709" max="8709" width="12" style="475" customWidth="1"/>
    <col min="8710" max="8964" width="11.44140625" style="475"/>
    <col min="8965" max="8965" width="12" style="475" customWidth="1"/>
    <col min="8966" max="9220" width="11.44140625" style="475"/>
    <col min="9221" max="9221" width="12" style="475" customWidth="1"/>
    <col min="9222" max="9476" width="11.44140625" style="475"/>
    <col min="9477" max="9477" width="12" style="475" customWidth="1"/>
    <col min="9478" max="9732" width="11.44140625" style="475"/>
    <col min="9733" max="9733" width="12" style="475" customWidth="1"/>
    <col min="9734" max="9988" width="11.44140625" style="475"/>
    <col min="9989" max="9989" width="12" style="475" customWidth="1"/>
    <col min="9990" max="10244" width="11.44140625" style="475"/>
    <col min="10245" max="10245" width="12" style="475" customWidth="1"/>
    <col min="10246" max="10500" width="11.44140625" style="475"/>
    <col min="10501" max="10501" width="12" style="475" customWidth="1"/>
    <col min="10502" max="10756" width="11.44140625" style="475"/>
    <col min="10757" max="10757" width="12" style="475" customWidth="1"/>
    <col min="10758" max="11012" width="11.44140625" style="475"/>
    <col min="11013" max="11013" width="12" style="475" customWidth="1"/>
    <col min="11014" max="11268" width="11.44140625" style="475"/>
    <col min="11269" max="11269" width="12" style="475" customWidth="1"/>
    <col min="11270" max="11524" width="11.44140625" style="475"/>
    <col min="11525" max="11525" width="12" style="475" customWidth="1"/>
    <col min="11526" max="11780" width="11.44140625" style="475"/>
    <col min="11781" max="11781" width="12" style="475" customWidth="1"/>
    <col min="11782" max="12036" width="11.44140625" style="475"/>
    <col min="12037" max="12037" width="12" style="475" customWidth="1"/>
    <col min="12038" max="12292" width="11.44140625" style="475"/>
    <col min="12293" max="12293" width="12" style="475" customWidth="1"/>
    <col min="12294" max="12548" width="11.44140625" style="475"/>
    <col min="12549" max="12549" width="12" style="475" customWidth="1"/>
    <col min="12550" max="12804" width="11.44140625" style="475"/>
    <col min="12805" max="12805" width="12" style="475" customWidth="1"/>
    <col min="12806" max="13060" width="11.44140625" style="475"/>
    <col min="13061" max="13061" width="12" style="475" customWidth="1"/>
    <col min="13062" max="13316" width="11.44140625" style="475"/>
    <col min="13317" max="13317" width="12" style="475" customWidth="1"/>
    <col min="13318" max="13572" width="11.44140625" style="475"/>
    <col min="13573" max="13573" width="12" style="475" customWidth="1"/>
    <col min="13574" max="13828" width="11.44140625" style="475"/>
    <col min="13829" max="13829" width="12" style="475" customWidth="1"/>
    <col min="13830" max="14084" width="11.44140625" style="475"/>
    <col min="14085" max="14085" width="12" style="475" customWidth="1"/>
    <col min="14086" max="14340" width="11.44140625" style="475"/>
    <col min="14341" max="14341" width="12" style="475" customWidth="1"/>
    <col min="14342" max="14596" width="11.44140625" style="475"/>
    <col min="14597" max="14597" width="12" style="475" customWidth="1"/>
    <col min="14598" max="14852" width="11.44140625" style="475"/>
    <col min="14853" max="14853" width="12" style="475" customWidth="1"/>
    <col min="14854" max="15108" width="11.44140625" style="475"/>
    <col min="15109" max="15109" width="12" style="475" customWidth="1"/>
    <col min="15110" max="15364" width="11.44140625" style="475"/>
    <col min="15365" max="15365" width="12" style="475" customWidth="1"/>
    <col min="15366" max="15620" width="11.44140625" style="475"/>
    <col min="15621" max="15621" width="12" style="475" customWidth="1"/>
    <col min="15622" max="15876" width="11.44140625" style="475"/>
    <col min="15877" max="15877" width="12" style="475" customWidth="1"/>
    <col min="15878" max="16132" width="11.44140625" style="475"/>
    <col min="16133" max="16133" width="12" style="475" customWidth="1"/>
    <col min="16134" max="16384" width="11.44140625" style="475"/>
  </cols>
  <sheetData>
    <row r="2" spans="1:9" ht="13.8" x14ac:dyDescent="0.25">
      <c r="A2" s="527" t="s">
        <v>514</v>
      </c>
      <c r="B2" s="527"/>
      <c r="C2" s="527"/>
      <c r="D2" s="527"/>
      <c r="E2" s="527"/>
      <c r="F2" s="527"/>
      <c r="G2" s="527"/>
    </row>
    <row r="4" spans="1:9" ht="15.6" x14ac:dyDescent="0.3">
      <c r="A4" s="528" t="s">
        <v>515</v>
      </c>
      <c r="B4" s="528"/>
      <c r="C4" s="528"/>
      <c r="D4" s="528"/>
      <c r="E4" s="528"/>
      <c r="F4" s="100">
        <f>[1]Resultatregnskap!C5</f>
        <v>40908</v>
      </c>
      <c r="G4" s="101">
        <f>[1]Resultatregnskap!E5</f>
        <v>40543</v>
      </c>
      <c r="H4" s="476" t="s">
        <v>407</v>
      </c>
    </row>
    <row r="5" spans="1:9" ht="15.6" x14ac:dyDescent="0.3">
      <c r="A5" s="528"/>
      <c r="B5" s="528"/>
      <c r="C5" s="528"/>
      <c r="D5" s="528"/>
      <c r="E5" s="528"/>
      <c r="F5" s="100"/>
      <c r="G5" s="101"/>
      <c r="H5" s="476"/>
    </row>
    <row r="6" spans="1:9" x14ac:dyDescent="0.25">
      <c r="A6" s="529" t="s">
        <v>766</v>
      </c>
      <c r="B6" s="529"/>
      <c r="C6" s="529"/>
      <c r="D6" s="529"/>
      <c r="E6" s="529"/>
    </row>
    <row r="7" spans="1:9" ht="15.6" x14ac:dyDescent="0.3">
      <c r="A7" s="530" t="s">
        <v>767</v>
      </c>
      <c r="B7" s="530"/>
      <c r="C7" s="530"/>
      <c r="D7" s="530"/>
      <c r="E7" s="530"/>
      <c r="F7" s="245"/>
      <c r="G7" s="245"/>
    </row>
    <row r="8" spans="1:9" ht="15.6" x14ac:dyDescent="0.3">
      <c r="A8" s="531" t="s">
        <v>516</v>
      </c>
      <c r="B8" s="531"/>
      <c r="C8" s="531"/>
      <c r="D8" s="531"/>
      <c r="E8" s="531"/>
      <c r="F8" s="328">
        <v>14866</v>
      </c>
      <c r="G8" s="340">
        <v>8428</v>
      </c>
      <c r="H8" s="477" t="s">
        <v>517</v>
      </c>
    </row>
    <row r="9" spans="1:9" ht="15.6" x14ac:dyDescent="0.3">
      <c r="A9" s="531" t="s">
        <v>518</v>
      </c>
      <c r="B9" s="531"/>
      <c r="C9" s="531"/>
      <c r="D9" s="531"/>
      <c r="E9" s="531"/>
      <c r="F9" s="328">
        <v>38055</v>
      </c>
      <c r="G9" s="340">
        <v>21253</v>
      </c>
      <c r="H9" s="477" t="s">
        <v>519</v>
      </c>
    </row>
    <row r="10" spans="1:9" ht="15.6" x14ac:dyDescent="0.3">
      <c r="A10" s="531" t="s">
        <v>768</v>
      </c>
      <c r="B10" s="531"/>
      <c r="C10" s="531"/>
      <c r="D10" s="531"/>
      <c r="E10" s="531"/>
      <c r="F10" s="328">
        <v>164180</v>
      </c>
      <c r="G10" s="340">
        <v>179543</v>
      </c>
      <c r="H10" s="477" t="s">
        <v>520</v>
      </c>
    </row>
    <row r="11" spans="1:9" ht="13.8" x14ac:dyDescent="0.25">
      <c r="A11" s="532" t="s">
        <v>522</v>
      </c>
      <c r="B11" s="532"/>
      <c r="C11" s="532"/>
      <c r="D11" s="532"/>
      <c r="E11" s="532"/>
      <c r="F11" s="458">
        <v>11177</v>
      </c>
      <c r="G11" s="340">
        <v>5235</v>
      </c>
      <c r="H11" s="477" t="s">
        <v>523</v>
      </c>
    </row>
    <row r="12" spans="1:9" ht="15.6" x14ac:dyDescent="0.3">
      <c r="A12" s="533" t="s">
        <v>524</v>
      </c>
      <c r="B12" s="533"/>
      <c r="C12" s="533"/>
      <c r="D12" s="533"/>
      <c r="E12" s="533"/>
      <c r="F12" s="328">
        <v>124728</v>
      </c>
      <c r="G12" s="340">
        <v>111214</v>
      </c>
      <c r="H12" s="477" t="s">
        <v>525</v>
      </c>
    </row>
    <row r="13" spans="1:9" ht="15.6" x14ac:dyDescent="0.3">
      <c r="A13" s="533" t="s">
        <v>526</v>
      </c>
      <c r="B13" s="533"/>
      <c r="C13" s="533"/>
      <c r="D13" s="533"/>
      <c r="E13" s="533"/>
      <c r="F13" s="328">
        <v>75779</v>
      </c>
      <c r="G13" s="340">
        <v>70127</v>
      </c>
      <c r="H13" s="477" t="s">
        <v>527</v>
      </c>
    </row>
    <row r="14" spans="1:9" ht="15.6" x14ac:dyDescent="0.3">
      <c r="A14" s="526" t="s">
        <v>769</v>
      </c>
      <c r="B14" s="526"/>
      <c r="C14" s="526"/>
      <c r="D14" s="526"/>
      <c r="E14" s="526"/>
      <c r="F14" s="482">
        <f>SUBTOTAL(9,F8:F13)</f>
        <v>428785</v>
      </c>
      <c r="G14" s="483">
        <f>SUBTOTAL(9,G8:G13)</f>
        <v>395800</v>
      </c>
    </row>
    <row r="15" spans="1:9" x14ac:dyDescent="0.25">
      <c r="F15" s="291"/>
      <c r="G15" s="291"/>
    </row>
    <row r="16" spans="1:9" ht="15.75" customHeight="1" x14ac:dyDescent="0.25">
      <c r="A16" s="535" t="s">
        <v>770</v>
      </c>
      <c r="B16" s="535"/>
      <c r="C16" s="535"/>
      <c r="D16" s="535"/>
      <c r="E16" s="535"/>
      <c r="F16" s="457"/>
      <c r="G16" s="457"/>
      <c r="I16" s="245"/>
    </row>
    <row r="17" spans="1:9" ht="15.75" customHeight="1" x14ac:dyDescent="0.25">
      <c r="A17" s="536" t="s">
        <v>771</v>
      </c>
      <c r="B17" s="536"/>
      <c r="C17" s="536"/>
      <c r="D17" s="536"/>
      <c r="E17" s="536"/>
      <c r="F17" s="457"/>
      <c r="G17" s="457"/>
      <c r="I17" s="245"/>
    </row>
    <row r="18" spans="1:9" ht="15.75" customHeight="1" x14ac:dyDescent="0.25">
      <c r="A18" s="537" t="s">
        <v>772</v>
      </c>
      <c r="B18" s="537"/>
      <c r="C18" s="537"/>
      <c r="D18" s="537"/>
      <c r="E18" s="537"/>
      <c r="F18" s="458">
        <v>29337</v>
      </c>
      <c r="G18" s="457">
        <v>69165</v>
      </c>
      <c r="I18" s="245"/>
    </row>
    <row r="19" spans="1:9" ht="15.75" customHeight="1" x14ac:dyDescent="0.25">
      <c r="A19" s="537" t="s">
        <v>773</v>
      </c>
      <c r="B19" s="537"/>
      <c r="C19" s="537"/>
      <c r="D19" s="537"/>
      <c r="E19" s="537"/>
      <c r="F19" s="458">
        <v>2273</v>
      </c>
      <c r="G19" s="457">
        <v>0</v>
      </c>
      <c r="I19" s="245"/>
    </row>
    <row r="20" spans="1:9" ht="15.75" customHeight="1" x14ac:dyDescent="0.25">
      <c r="A20" s="537" t="s">
        <v>774</v>
      </c>
      <c r="B20" s="537"/>
      <c r="C20" s="537"/>
      <c r="D20" s="537"/>
      <c r="E20" s="537"/>
      <c r="F20" s="458">
        <v>0</v>
      </c>
      <c r="G20" s="457">
        <v>0</v>
      </c>
      <c r="I20" s="245"/>
    </row>
    <row r="21" spans="1:9" ht="15.75" customHeight="1" x14ac:dyDescent="0.25">
      <c r="A21" s="537" t="s">
        <v>775</v>
      </c>
      <c r="B21" s="537"/>
      <c r="C21" s="537"/>
      <c r="D21" s="537"/>
      <c r="E21" s="537"/>
      <c r="F21" s="458">
        <v>895</v>
      </c>
      <c r="G21" s="457">
        <v>0</v>
      </c>
      <c r="I21" s="245"/>
    </row>
    <row r="22" spans="1:9" ht="15.75" customHeight="1" x14ac:dyDescent="0.25">
      <c r="A22" s="538" t="s">
        <v>776</v>
      </c>
      <c r="B22" s="538"/>
      <c r="C22" s="538"/>
      <c r="D22" s="538"/>
      <c r="E22" s="538"/>
      <c r="F22" s="482">
        <f>SUBTOTAL(9,F18:F21)</f>
        <v>32505</v>
      </c>
      <c r="G22" s="484">
        <f>SUBTOTAL(9,G18:G21)</f>
        <v>69165</v>
      </c>
      <c r="I22" s="245"/>
    </row>
    <row r="23" spans="1:9" ht="15.75" customHeight="1" x14ac:dyDescent="0.25">
      <c r="A23" s="375"/>
      <c r="B23" s="375"/>
      <c r="C23" s="375"/>
      <c r="D23" s="375"/>
      <c r="E23" s="375"/>
      <c r="F23" s="485"/>
      <c r="G23" s="486"/>
      <c r="I23" s="245"/>
    </row>
    <row r="24" spans="1:9" s="1" customFormat="1" ht="15.75" customHeight="1" x14ac:dyDescent="0.25">
      <c r="A24" s="539" t="s">
        <v>817</v>
      </c>
      <c r="B24" s="539"/>
      <c r="C24" s="539"/>
      <c r="D24" s="539"/>
      <c r="E24" s="539"/>
      <c r="F24" s="485"/>
      <c r="G24" s="487"/>
      <c r="H24" s="436"/>
      <c r="I24" s="436"/>
    </row>
    <row r="25" spans="1:9" ht="15.75" customHeight="1" x14ac:dyDescent="0.25">
      <c r="A25" s="539" t="s">
        <v>777</v>
      </c>
      <c r="B25" s="540"/>
      <c r="C25" s="540"/>
      <c r="D25" s="540"/>
      <c r="E25" s="540"/>
      <c r="F25" s="485">
        <f>F22</f>
        <v>32505</v>
      </c>
      <c r="G25" s="487">
        <f>G22</f>
        <v>69165</v>
      </c>
      <c r="I25" s="245"/>
    </row>
    <row r="26" spans="1:9" ht="15.75" customHeight="1" x14ac:dyDescent="0.25">
      <c r="A26" s="541" t="s">
        <v>778</v>
      </c>
      <c r="B26" s="541"/>
      <c r="C26" s="541"/>
      <c r="D26" s="541"/>
      <c r="E26" s="541"/>
      <c r="F26" s="485">
        <v>0</v>
      </c>
      <c r="G26" s="486">
        <v>0</v>
      </c>
      <c r="H26" s="477" t="s">
        <v>779</v>
      </c>
      <c r="I26" s="245"/>
    </row>
    <row r="27" spans="1:9" ht="15.75" customHeight="1" x14ac:dyDescent="0.25">
      <c r="A27" s="541" t="s">
        <v>780</v>
      </c>
      <c r="B27" s="541"/>
      <c r="C27" s="541"/>
      <c r="D27" s="541"/>
      <c r="E27" s="541"/>
      <c r="F27" s="485">
        <v>0</v>
      </c>
      <c r="G27" s="486">
        <v>0</v>
      </c>
      <c r="H27" s="481"/>
      <c r="I27" s="245"/>
    </row>
    <row r="28" spans="1:9" ht="15.75" customHeight="1" x14ac:dyDescent="0.25">
      <c r="A28" s="534" t="s">
        <v>781</v>
      </c>
      <c r="B28" s="534"/>
      <c r="C28" s="534"/>
      <c r="D28" s="534"/>
      <c r="E28" s="534"/>
      <c r="F28" s="485">
        <v>29548</v>
      </c>
      <c r="G28" s="486">
        <v>0</v>
      </c>
      <c r="H28" s="481"/>
      <c r="I28" s="245"/>
    </row>
    <row r="29" spans="1:9" ht="15.75" customHeight="1" x14ac:dyDescent="0.25">
      <c r="A29" s="538" t="s">
        <v>782</v>
      </c>
      <c r="B29" s="538"/>
      <c r="C29" s="538"/>
      <c r="D29" s="538"/>
      <c r="E29" s="538"/>
      <c r="F29" s="482">
        <f>F25-F26+F28</f>
        <v>62053</v>
      </c>
      <c r="G29" s="478">
        <f>G25-G26+G28</f>
        <v>69165</v>
      </c>
      <c r="H29" s="477" t="s">
        <v>783</v>
      </c>
      <c r="I29" s="245"/>
    </row>
    <row r="30" spans="1:9" ht="15.75" customHeight="1" x14ac:dyDescent="0.25">
      <c r="A30" s="375"/>
      <c r="B30" s="375"/>
      <c r="C30" s="375"/>
      <c r="D30" s="375"/>
      <c r="E30" s="375"/>
      <c r="F30" s="479"/>
      <c r="G30" s="480"/>
      <c r="I30" s="245"/>
    </row>
    <row r="31" spans="1:9" x14ac:dyDescent="0.25">
      <c r="A31" s="245"/>
      <c r="B31" s="245"/>
      <c r="C31" s="245"/>
      <c r="D31" s="245"/>
      <c r="E31" s="245"/>
      <c r="F31" s="245"/>
      <c r="G31" s="245"/>
      <c r="I31" s="245"/>
    </row>
    <row r="32" spans="1:9" ht="15.75" customHeight="1" x14ac:dyDescent="0.25">
      <c r="A32" s="551" t="s">
        <v>784</v>
      </c>
      <c r="B32" s="535"/>
      <c r="C32" s="535"/>
      <c r="D32" s="535"/>
      <c r="E32" s="535"/>
      <c r="F32" s="535"/>
      <c r="G32" s="245"/>
      <c r="I32" s="245"/>
    </row>
    <row r="33" spans="1:9" ht="15.75" customHeight="1" x14ac:dyDescent="0.25">
      <c r="A33" s="537" t="s">
        <v>785</v>
      </c>
      <c r="B33" s="537"/>
      <c r="C33" s="537"/>
      <c r="D33" s="537"/>
      <c r="E33" s="537"/>
      <c r="F33" s="488">
        <f>F14</f>
        <v>428785</v>
      </c>
      <c r="G33" s="489">
        <f>G14</f>
        <v>395800</v>
      </c>
      <c r="I33" s="245"/>
    </row>
    <row r="34" spans="1:9" ht="15.75" customHeight="1" x14ac:dyDescent="0.25">
      <c r="A34" s="537" t="s">
        <v>786</v>
      </c>
      <c r="B34" s="537"/>
      <c r="C34" s="537"/>
      <c r="D34" s="537"/>
      <c r="E34" s="537"/>
      <c r="F34" s="488">
        <f>F22</f>
        <v>32505</v>
      </c>
      <c r="G34" s="489">
        <f>G22</f>
        <v>69165</v>
      </c>
      <c r="H34" s="477" t="s">
        <v>521</v>
      </c>
      <c r="I34" s="245"/>
    </row>
    <row r="35" spans="1:9" ht="15.75" customHeight="1" x14ac:dyDescent="0.25">
      <c r="A35" s="537" t="s">
        <v>528</v>
      </c>
      <c r="B35" s="537"/>
      <c r="C35" s="537"/>
      <c r="D35" s="537"/>
      <c r="E35" s="537"/>
      <c r="F35" s="505">
        <v>187260</v>
      </c>
      <c r="G35" s="340">
        <v>122289</v>
      </c>
      <c r="I35" s="245"/>
    </row>
    <row r="36" spans="1:9" ht="15.75" customHeight="1" x14ac:dyDescent="0.25">
      <c r="A36" s="538" t="s">
        <v>787</v>
      </c>
      <c r="B36" s="538"/>
      <c r="C36" s="538"/>
      <c r="D36" s="538"/>
      <c r="E36" s="538"/>
      <c r="F36" s="482">
        <f>SUM(F33:F35)</f>
        <v>648550</v>
      </c>
      <c r="G36" s="483">
        <f>SUM(G33:G35)</f>
        <v>587254</v>
      </c>
      <c r="I36" s="245"/>
    </row>
    <row r="37" spans="1:9" x14ac:dyDescent="0.25">
      <c r="A37" s="245"/>
      <c r="B37" s="245"/>
      <c r="C37" s="245"/>
      <c r="D37" s="245"/>
      <c r="E37" s="245"/>
      <c r="F37" s="245"/>
      <c r="G37" s="245"/>
      <c r="I37" s="245"/>
    </row>
    <row r="38" spans="1:9" x14ac:dyDescent="0.25">
      <c r="A38" s="245"/>
      <c r="B38" s="245"/>
      <c r="C38" s="245"/>
      <c r="D38" s="245"/>
      <c r="E38" s="245"/>
      <c r="F38" s="245"/>
      <c r="G38" s="245"/>
      <c r="I38" s="245"/>
    </row>
    <row r="39" spans="1:9" x14ac:dyDescent="0.25">
      <c r="A39" s="542" t="s">
        <v>788</v>
      </c>
      <c r="B39" s="543"/>
      <c r="C39" s="543"/>
      <c r="D39" s="543"/>
      <c r="E39" s="544"/>
      <c r="F39" s="245"/>
      <c r="G39" s="245"/>
      <c r="I39" s="245"/>
    </row>
    <row r="40" spans="1:9" x14ac:dyDescent="0.25">
      <c r="A40" s="545"/>
      <c r="B40" s="546"/>
      <c r="C40" s="546"/>
      <c r="D40" s="546"/>
      <c r="E40" s="547"/>
      <c r="F40" s="245"/>
      <c r="G40" s="245"/>
      <c r="I40" s="245"/>
    </row>
    <row r="41" spans="1:9" x14ac:dyDescent="0.25">
      <c r="A41" s="545"/>
      <c r="B41" s="546"/>
      <c r="C41" s="546"/>
      <c r="D41" s="546"/>
      <c r="E41" s="547"/>
      <c r="F41" s="245"/>
      <c r="G41" s="245"/>
      <c r="I41" s="245"/>
    </row>
    <row r="42" spans="1:9" x14ac:dyDescent="0.25">
      <c r="A42" s="545"/>
      <c r="B42" s="546"/>
      <c r="C42" s="546"/>
      <c r="D42" s="546"/>
      <c r="E42" s="547"/>
      <c r="F42" s="245"/>
      <c r="G42" s="245"/>
      <c r="I42" s="245"/>
    </row>
    <row r="43" spans="1:9" x14ac:dyDescent="0.25">
      <c r="A43" s="548"/>
      <c r="B43" s="549"/>
      <c r="C43" s="549"/>
      <c r="D43" s="549"/>
      <c r="E43" s="550"/>
      <c r="F43" s="245"/>
      <c r="G43" s="245"/>
      <c r="I43" s="245"/>
    </row>
    <row r="44" spans="1:9" x14ac:dyDescent="0.25">
      <c r="A44" s="245"/>
      <c r="B44" s="245"/>
      <c r="C44" s="245"/>
      <c r="D44" s="245"/>
      <c r="E44" s="245"/>
      <c r="F44" s="245"/>
      <c r="G44" s="245"/>
      <c r="I44" s="245"/>
    </row>
    <row r="45" spans="1:9" x14ac:dyDescent="0.25">
      <c r="A45" s="245" t="s">
        <v>818</v>
      </c>
      <c r="B45" s="245"/>
      <c r="C45" s="245"/>
      <c r="D45" s="245"/>
      <c r="E45" s="245"/>
      <c r="F45" s="245"/>
      <c r="G45" s="245"/>
      <c r="I45" s="245"/>
    </row>
    <row r="46" spans="1:9" x14ac:dyDescent="0.25">
      <c r="A46" s="245"/>
      <c r="B46" s="245"/>
      <c r="C46" s="245"/>
      <c r="D46" s="245"/>
      <c r="E46" s="245"/>
      <c r="F46" s="245"/>
      <c r="G46" s="245"/>
      <c r="I46" s="245"/>
    </row>
    <row r="47" spans="1:9" x14ac:dyDescent="0.25">
      <c r="A47" s="245" t="s">
        <v>828</v>
      </c>
      <c r="B47" s="245"/>
      <c r="C47" s="245"/>
      <c r="D47" s="245"/>
      <c r="E47" s="245"/>
      <c r="F47" s="245"/>
      <c r="G47" s="245"/>
      <c r="I47" s="245"/>
    </row>
    <row r="48" spans="1:9" x14ac:dyDescent="0.25">
      <c r="A48" s="245" t="s">
        <v>819</v>
      </c>
      <c r="B48" s="245"/>
      <c r="C48" s="245"/>
      <c r="D48" s="245"/>
      <c r="E48" s="245"/>
      <c r="F48" s="245"/>
      <c r="G48" s="245"/>
      <c r="I48" s="245"/>
    </row>
    <row r="49" spans="1:9" x14ac:dyDescent="0.25">
      <c r="A49" s="245" t="s">
        <v>820</v>
      </c>
      <c r="B49" s="245"/>
      <c r="C49" s="245"/>
      <c r="D49" s="245"/>
      <c r="E49" s="245"/>
      <c r="F49" s="245"/>
      <c r="G49" s="245"/>
      <c r="I49" s="245"/>
    </row>
    <row r="50" spans="1:9" x14ac:dyDescent="0.25">
      <c r="A50" s="245"/>
      <c r="B50" s="245"/>
      <c r="C50" s="245"/>
      <c r="D50" s="245"/>
      <c r="E50" s="245"/>
      <c r="F50" s="245"/>
      <c r="G50" s="245"/>
      <c r="I50" s="245"/>
    </row>
    <row r="51" spans="1:9" x14ac:dyDescent="0.25">
      <c r="A51" s="245"/>
      <c r="B51" s="245"/>
      <c r="C51" s="245"/>
      <c r="D51" s="245"/>
      <c r="E51" s="245"/>
      <c r="F51" s="245"/>
      <c r="G51" s="245"/>
      <c r="I51" s="245"/>
    </row>
    <row r="52" spans="1:9" x14ac:dyDescent="0.25">
      <c r="A52" s="245"/>
      <c r="B52" s="245"/>
      <c r="C52" s="245"/>
      <c r="D52" s="245"/>
      <c r="E52" s="245"/>
      <c r="F52" s="245"/>
      <c r="G52" s="245"/>
      <c r="I52" s="245"/>
    </row>
    <row r="53" spans="1:9" x14ac:dyDescent="0.25">
      <c r="A53" s="245"/>
      <c r="B53" s="245"/>
      <c r="C53" s="245"/>
      <c r="D53" s="245"/>
      <c r="E53" s="245"/>
      <c r="F53" s="245"/>
      <c r="G53" s="245"/>
      <c r="I53" s="245"/>
    </row>
    <row r="54" spans="1:9" x14ac:dyDescent="0.25">
      <c r="A54" s="245"/>
      <c r="B54" s="245"/>
      <c r="C54" s="245"/>
      <c r="D54" s="245"/>
      <c r="E54" s="245"/>
      <c r="F54" s="245"/>
      <c r="G54" s="245"/>
      <c r="I54" s="245"/>
    </row>
    <row r="55" spans="1:9" x14ac:dyDescent="0.25">
      <c r="A55" s="245"/>
      <c r="B55" s="245"/>
      <c r="C55" s="245"/>
      <c r="D55" s="245"/>
      <c r="E55" s="245"/>
      <c r="F55" s="245"/>
      <c r="G55" s="245"/>
      <c r="I55" s="245"/>
    </row>
    <row r="56" spans="1:9" x14ac:dyDescent="0.25">
      <c r="A56" s="245"/>
      <c r="B56" s="245"/>
      <c r="C56" s="245"/>
      <c r="D56" s="245"/>
      <c r="E56" s="245"/>
      <c r="F56" s="245"/>
      <c r="G56" s="245"/>
      <c r="I56" s="245"/>
    </row>
    <row r="57" spans="1:9" x14ac:dyDescent="0.25">
      <c r="A57" s="245"/>
      <c r="B57" s="245"/>
      <c r="C57" s="245"/>
      <c r="D57" s="245"/>
      <c r="E57" s="245"/>
      <c r="F57" s="245"/>
      <c r="G57" s="245"/>
      <c r="I57" s="245"/>
    </row>
    <row r="58" spans="1:9" x14ac:dyDescent="0.25">
      <c r="A58" s="245"/>
      <c r="B58" s="245"/>
      <c r="C58" s="245"/>
      <c r="D58" s="245"/>
      <c r="E58" s="245"/>
      <c r="F58" s="245"/>
      <c r="G58" s="245"/>
      <c r="I58" s="245"/>
    </row>
    <row r="59" spans="1:9" x14ac:dyDescent="0.25">
      <c r="A59" s="245"/>
      <c r="B59" s="245"/>
      <c r="C59" s="245"/>
      <c r="D59" s="245"/>
      <c r="E59" s="245"/>
      <c r="F59" s="245"/>
      <c r="G59" s="245"/>
      <c r="I59" s="245"/>
    </row>
    <row r="60" spans="1:9" x14ac:dyDescent="0.25">
      <c r="A60" s="245"/>
      <c r="B60" s="245"/>
      <c r="C60" s="245"/>
      <c r="D60" s="245"/>
      <c r="E60" s="245"/>
      <c r="F60" s="245"/>
      <c r="G60" s="245"/>
      <c r="I60" s="245"/>
    </row>
    <row r="61" spans="1:9" x14ac:dyDescent="0.25">
      <c r="A61" s="245"/>
      <c r="B61" s="245"/>
      <c r="C61" s="245"/>
      <c r="D61" s="245"/>
      <c r="E61" s="245"/>
      <c r="F61" s="245"/>
      <c r="G61" s="245"/>
      <c r="I61" s="245"/>
    </row>
    <row r="62" spans="1:9" x14ac:dyDescent="0.25">
      <c r="A62" s="245"/>
      <c r="B62" s="245"/>
      <c r="C62" s="245"/>
      <c r="D62" s="245"/>
      <c r="E62" s="245"/>
      <c r="F62" s="245"/>
      <c r="G62" s="245"/>
      <c r="I62" s="245"/>
    </row>
    <row r="63" spans="1:9" x14ac:dyDescent="0.25">
      <c r="A63" s="245"/>
      <c r="B63" s="245"/>
      <c r="C63" s="245"/>
      <c r="D63" s="245"/>
      <c r="E63" s="245"/>
      <c r="F63" s="245"/>
      <c r="G63" s="245"/>
      <c r="I63" s="245"/>
    </row>
    <row r="64" spans="1:9" x14ac:dyDescent="0.25">
      <c r="A64" s="245"/>
      <c r="B64" s="245"/>
      <c r="C64" s="245"/>
      <c r="D64" s="245"/>
      <c r="E64" s="245"/>
      <c r="F64" s="245"/>
      <c r="G64" s="245"/>
      <c r="I64" s="245"/>
    </row>
    <row r="65" spans="1:9" x14ac:dyDescent="0.25">
      <c r="A65" s="245"/>
      <c r="B65" s="245"/>
      <c r="C65" s="245"/>
      <c r="D65" s="245"/>
      <c r="E65" s="245"/>
      <c r="F65" s="245"/>
      <c r="G65" s="245"/>
      <c r="I65" s="245"/>
    </row>
    <row r="66" spans="1:9" x14ac:dyDescent="0.25">
      <c r="A66" s="245"/>
      <c r="B66" s="245"/>
      <c r="C66" s="245"/>
      <c r="D66" s="245"/>
      <c r="E66" s="245"/>
      <c r="F66" s="245"/>
      <c r="G66" s="245"/>
      <c r="I66" s="245"/>
    </row>
    <row r="67" spans="1:9" x14ac:dyDescent="0.25">
      <c r="A67" s="245"/>
      <c r="B67" s="245"/>
      <c r="C67" s="245"/>
      <c r="D67" s="245"/>
      <c r="E67" s="245"/>
      <c r="F67" s="245"/>
      <c r="G67" s="245"/>
      <c r="I67" s="245"/>
    </row>
    <row r="68" spans="1:9" x14ac:dyDescent="0.25">
      <c r="A68" s="245"/>
      <c r="B68" s="245"/>
      <c r="C68" s="245"/>
      <c r="D68" s="245"/>
      <c r="E68" s="245"/>
      <c r="F68" s="245"/>
      <c r="G68" s="245"/>
      <c r="I68" s="245"/>
    </row>
    <row r="69" spans="1:9" x14ac:dyDescent="0.25">
      <c r="A69" s="245"/>
      <c r="B69" s="245"/>
      <c r="C69" s="245"/>
      <c r="D69" s="245"/>
      <c r="E69" s="245"/>
      <c r="F69" s="245"/>
      <c r="G69" s="245"/>
      <c r="I69" s="245"/>
    </row>
    <row r="70" spans="1:9" x14ac:dyDescent="0.25">
      <c r="A70" s="245"/>
      <c r="B70" s="245"/>
      <c r="C70" s="245"/>
      <c r="D70" s="245"/>
      <c r="E70" s="245"/>
      <c r="F70" s="245"/>
      <c r="G70" s="245"/>
      <c r="I70" s="245"/>
    </row>
    <row r="71" spans="1:9" x14ac:dyDescent="0.25">
      <c r="A71" s="245"/>
      <c r="B71" s="245"/>
      <c r="C71" s="245"/>
      <c r="D71" s="245"/>
      <c r="E71" s="245"/>
      <c r="F71" s="245"/>
      <c r="G71" s="245"/>
      <c r="I71" s="245"/>
    </row>
    <row r="72" spans="1:9" x14ac:dyDescent="0.25">
      <c r="A72" s="245"/>
      <c r="B72" s="245"/>
      <c r="C72" s="245"/>
      <c r="D72" s="245"/>
      <c r="E72" s="245"/>
      <c r="F72" s="245"/>
      <c r="G72" s="245"/>
      <c r="I72" s="245"/>
    </row>
    <row r="73" spans="1:9" x14ac:dyDescent="0.25">
      <c r="A73" s="245"/>
      <c r="B73" s="245"/>
      <c r="C73" s="245"/>
      <c r="D73" s="245"/>
      <c r="E73" s="245"/>
      <c r="F73" s="245"/>
      <c r="G73" s="245"/>
      <c r="I73" s="245"/>
    </row>
    <row r="74" spans="1:9" x14ac:dyDescent="0.25">
      <c r="A74" s="245"/>
      <c r="B74" s="245"/>
      <c r="C74" s="245"/>
      <c r="D74" s="245"/>
      <c r="E74" s="245"/>
      <c r="F74" s="245"/>
      <c r="G74" s="245"/>
      <c r="I74" s="245"/>
    </row>
    <row r="75" spans="1:9" x14ac:dyDescent="0.25">
      <c r="A75" s="245"/>
      <c r="B75" s="245"/>
      <c r="C75" s="245"/>
      <c r="D75" s="245"/>
      <c r="E75" s="245"/>
      <c r="F75" s="245"/>
      <c r="G75" s="245"/>
      <c r="I75" s="245"/>
    </row>
    <row r="76" spans="1:9" x14ac:dyDescent="0.25">
      <c r="A76" s="245"/>
      <c r="B76" s="245"/>
      <c r="C76" s="245"/>
      <c r="D76" s="245"/>
      <c r="E76" s="245"/>
      <c r="F76" s="245"/>
      <c r="G76" s="245"/>
      <c r="I76" s="245"/>
    </row>
    <row r="77" spans="1:9" x14ac:dyDescent="0.25">
      <c r="A77" s="245"/>
      <c r="B77" s="245"/>
      <c r="C77" s="245"/>
      <c r="D77" s="245"/>
      <c r="E77" s="245"/>
      <c r="F77" s="245"/>
      <c r="G77" s="245"/>
      <c r="I77" s="245"/>
    </row>
    <row r="78" spans="1:9" x14ac:dyDescent="0.25">
      <c r="A78" s="245"/>
      <c r="B78" s="245"/>
      <c r="C78" s="245"/>
      <c r="D78" s="245"/>
      <c r="E78" s="245"/>
      <c r="F78" s="245"/>
      <c r="G78" s="245"/>
      <c r="I78" s="245"/>
    </row>
    <row r="79" spans="1:9" x14ac:dyDescent="0.25">
      <c r="A79" s="245"/>
      <c r="B79" s="245"/>
      <c r="C79" s="245"/>
      <c r="D79" s="245"/>
      <c r="E79" s="245"/>
      <c r="F79" s="245"/>
      <c r="G79" s="245"/>
      <c r="I79" s="245"/>
    </row>
    <row r="80" spans="1:9" x14ac:dyDescent="0.25">
      <c r="A80" s="245"/>
      <c r="B80" s="245"/>
      <c r="C80" s="245"/>
      <c r="D80" s="245"/>
      <c r="E80" s="245"/>
      <c r="F80" s="245"/>
      <c r="G80" s="245"/>
      <c r="I80" s="245"/>
    </row>
    <row r="81" spans="1:9" x14ac:dyDescent="0.25">
      <c r="A81" s="245"/>
      <c r="B81" s="245"/>
      <c r="C81" s="245"/>
      <c r="D81" s="245"/>
      <c r="E81" s="245"/>
      <c r="F81" s="245"/>
      <c r="G81" s="245"/>
      <c r="I81" s="245"/>
    </row>
    <row r="82" spans="1:9" x14ac:dyDescent="0.25">
      <c r="A82" s="245"/>
      <c r="B82" s="245"/>
      <c r="C82" s="245"/>
      <c r="D82" s="245"/>
      <c r="E82" s="245"/>
      <c r="F82" s="245"/>
      <c r="G82" s="245"/>
      <c r="I82" s="245"/>
    </row>
    <row r="83" spans="1:9" x14ac:dyDescent="0.25">
      <c r="A83" s="245"/>
      <c r="B83" s="245"/>
      <c r="C83" s="245"/>
      <c r="D83" s="245"/>
      <c r="E83" s="245"/>
      <c r="F83" s="245"/>
      <c r="G83" s="245"/>
      <c r="I83" s="245"/>
    </row>
    <row r="84" spans="1:9" x14ac:dyDescent="0.25">
      <c r="A84" s="245"/>
      <c r="B84" s="245"/>
      <c r="C84" s="245"/>
      <c r="D84" s="245"/>
      <c r="E84" s="245"/>
      <c r="F84" s="245"/>
      <c r="G84" s="245"/>
      <c r="I84" s="245"/>
    </row>
    <row r="85" spans="1:9" x14ac:dyDescent="0.25">
      <c r="A85" s="245"/>
      <c r="B85" s="245"/>
      <c r="C85" s="245"/>
      <c r="D85" s="245"/>
      <c r="E85" s="245"/>
      <c r="F85" s="245"/>
      <c r="G85" s="245"/>
      <c r="I85" s="245"/>
    </row>
    <row r="86" spans="1:9" x14ac:dyDescent="0.25">
      <c r="A86" s="245"/>
      <c r="B86" s="245"/>
      <c r="C86" s="245"/>
      <c r="D86" s="245"/>
      <c r="E86" s="245"/>
      <c r="F86" s="245"/>
      <c r="G86" s="245"/>
      <c r="I86" s="245"/>
    </row>
    <row r="87" spans="1:9" x14ac:dyDescent="0.25">
      <c r="A87" s="245"/>
      <c r="B87" s="245"/>
      <c r="C87" s="245"/>
      <c r="D87" s="245"/>
      <c r="E87" s="245"/>
      <c r="F87" s="245"/>
      <c r="G87" s="245"/>
      <c r="I87" s="245"/>
    </row>
    <row r="88" spans="1:9" x14ac:dyDescent="0.25">
      <c r="A88" s="245"/>
      <c r="B88" s="245"/>
      <c r="C88" s="245"/>
      <c r="D88" s="245"/>
      <c r="E88" s="245"/>
      <c r="F88" s="245"/>
      <c r="G88" s="245"/>
      <c r="I88" s="245"/>
    </row>
    <row r="89" spans="1:9" x14ac:dyDescent="0.25">
      <c r="A89" s="245"/>
      <c r="B89" s="245"/>
      <c r="C89" s="245"/>
      <c r="D89" s="245"/>
      <c r="E89" s="245"/>
      <c r="F89" s="245"/>
      <c r="G89" s="245"/>
      <c r="I89" s="245"/>
    </row>
    <row r="90" spans="1:9" x14ac:dyDescent="0.25">
      <c r="A90" s="245"/>
      <c r="B90" s="245"/>
      <c r="C90" s="245"/>
      <c r="D90" s="245"/>
      <c r="E90" s="245"/>
      <c r="F90" s="245"/>
      <c r="G90" s="245"/>
      <c r="I90" s="245"/>
    </row>
    <row r="91" spans="1:9" x14ac:dyDescent="0.25">
      <c r="A91" s="245"/>
      <c r="B91" s="245"/>
      <c r="C91" s="245"/>
      <c r="D91" s="245"/>
      <c r="E91" s="245"/>
      <c r="F91" s="245"/>
      <c r="G91" s="245"/>
      <c r="I91" s="245"/>
    </row>
    <row r="92" spans="1:9" x14ac:dyDescent="0.25">
      <c r="A92" s="245"/>
      <c r="B92" s="245"/>
      <c r="C92" s="245"/>
      <c r="D92" s="245"/>
      <c r="E92" s="245"/>
      <c r="F92" s="245"/>
      <c r="G92" s="245"/>
      <c r="I92" s="245"/>
    </row>
    <row r="93" spans="1:9" x14ac:dyDescent="0.25">
      <c r="A93" s="245"/>
      <c r="B93" s="245"/>
      <c r="C93" s="245"/>
      <c r="D93" s="245"/>
      <c r="E93" s="245"/>
      <c r="F93" s="245"/>
      <c r="G93" s="245"/>
      <c r="I93" s="245"/>
    </row>
    <row r="94" spans="1:9" x14ac:dyDescent="0.25">
      <c r="A94" s="245"/>
      <c r="B94" s="245"/>
      <c r="C94" s="245"/>
      <c r="D94" s="245"/>
      <c r="E94" s="245"/>
      <c r="F94" s="245"/>
      <c r="G94" s="245"/>
      <c r="I94" s="245"/>
    </row>
    <row r="95" spans="1:9" x14ac:dyDescent="0.25">
      <c r="A95" s="245"/>
      <c r="B95" s="245"/>
      <c r="C95" s="245"/>
      <c r="D95" s="245"/>
      <c r="E95" s="245"/>
      <c r="F95" s="245"/>
      <c r="G95" s="245"/>
      <c r="I95" s="245"/>
    </row>
    <row r="96" spans="1:9" x14ac:dyDescent="0.25">
      <c r="A96" s="245"/>
      <c r="B96" s="245"/>
      <c r="C96" s="245"/>
      <c r="D96" s="245"/>
      <c r="E96" s="245"/>
      <c r="F96" s="245"/>
      <c r="G96" s="245"/>
      <c r="I96" s="245"/>
    </row>
    <row r="97" spans="1:9" x14ac:dyDescent="0.25">
      <c r="A97" s="245"/>
      <c r="B97" s="245"/>
      <c r="C97" s="245"/>
      <c r="D97" s="245"/>
      <c r="E97" s="245"/>
      <c r="F97" s="245"/>
      <c r="G97" s="245"/>
      <c r="I97" s="245"/>
    </row>
    <row r="98" spans="1:9" x14ac:dyDescent="0.25">
      <c r="A98" s="245"/>
      <c r="B98" s="245"/>
      <c r="C98" s="245"/>
      <c r="D98" s="245"/>
      <c r="E98" s="245"/>
      <c r="F98" s="245"/>
      <c r="G98" s="245"/>
      <c r="I98" s="245"/>
    </row>
    <row r="99" spans="1:9" x14ac:dyDescent="0.25">
      <c r="A99" s="245"/>
      <c r="B99" s="245"/>
      <c r="C99" s="245"/>
      <c r="D99" s="245"/>
      <c r="E99" s="245"/>
      <c r="F99" s="245"/>
      <c r="G99" s="245"/>
      <c r="I99" s="245"/>
    </row>
    <row r="100" spans="1:9" x14ac:dyDescent="0.25">
      <c r="A100" s="245"/>
      <c r="B100" s="245"/>
      <c r="C100" s="245"/>
      <c r="D100" s="245"/>
      <c r="E100" s="245"/>
      <c r="F100" s="245"/>
      <c r="G100" s="245"/>
      <c r="I100" s="245"/>
    </row>
    <row r="101" spans="1:9" x14ac:dyDescent="0.25">
      <c r="A101" s="245"/>
      <c r="B101" s="245"/>
      <c r="C101" s="245"/>
      <c r="D101" s="245"/>
      <c r="E101" s="245"/>
      <c r="F101" s="245"/>
      <c r="G101" s="245"/>
      <c r="I101" s="245"/>
    </row>
    <row r="102" spans="1:9" x14ac:dyDescent="0.25">
      <c r="A102" s="245"/>
      <c r="B102" s="245"/>
      <c r="C102" s="245"/>
      <c r="D102" s="245"/>
      <c r="E102" s="245"/>
      <c r="F102" s="245"/>
      <c r="G102" s="245"/>
      <c r="I102" s="245"/>
    </row>
    <row r="103" spans="1:9" x14ac:dyDescent="0.25">
      <c r="A103" s="245"/>
      <c r="B103" s="245"/>
      <c r="C103" s="245"/>
      <c r="D103" s="245"/>
      <c r="E103" s="245"/>
      <c r="F103" s="245"/>
      <c r="G103" s="245"/>
      <c r="I103" s="245"/>
    </row>
    <row r="104" spans="1:9" x14ac:dyDescent="0.25">
      <c r="A104" s="245"/>
      <c r="B104" s="245"/>
      <c r="C104" s="245"/>
      <c r="D104" s="245"/>
      <c r="E104" s="245"/>
      <c r="F104" s="245"/>
      <c r="G104" s="245"/>
      <c r="I104" s="245"/>
    </row>
    <row r="105" spans="1:9" x14ac:dyDescent="0.25">
      <c r="A105" s="245"/>
      <c r="B105" s="245"/>
      <c r="C105" s="245"/>
      <c r="D105" s="245"/>
      <c r="E105" s="245"/>
      <c r="F105" s="245"/>
      <c r="G105" s="245"/>
      <c r="I105" s="245"/>
    </row>
    <row r="106" spans="1:9" x14ac:dyDescent="0.25">
      <c r="A106" s="245"/>
      <c r="B106" s="245"/>
      <c r="C106" s="245"/>
      <c r="D106" s="245"/>
      <c r="E106" s="245"/>
      <c r="F106" s="245"/>
      <c r="G106" s="245"/>
      <c r="I106" s="245"/>
    </row>
    <row r="107" spans="1:9" x14ac:dyDescent="0.25">
      <c r="A107" s="245"/>
      <c r="B107" s="245"/>
      <c r="C107" s="245"/>
      <c r="D107" s="245"/>
      <c r="E107" s="245"/>
      <c r="F107" s="245"/>
      <c r="G107" s="245"/>
      <c r="I107" s="245"/>
    </row>
    <row r="108" spans="1:9" x14ac:dyDescent="0.25">
      <c r="A108" s="245"/>
      <c r="B108" s="245"/>
      <c r="C108" s="245"/>
      <c r="D108" s="245"/>
      <c r="E108" s="245"/>
      <c r="F108" s="245"/>
      <c r="G108" s="245"/>
      <c r="I108" s="245"/>
    </row>
    <row r="109" spans="1:9" x14ac:dyDescent="0.25">
      <c r="A109" s="245"/>
      <c r="B109" s="245"/>
      <c r="C109" s="245"/>
      <c r="D109" s="245"/>
      <c r="E109" s="245"/>
      <c r="F109" s="245"/>
      <c r="G109" s="245"/>
      <c r="I109" s="245"/>
    </row>
    <row r="110" spans="1:9" x14ac:dyDescent="0.25">
      <c r="A110" s="245"/>
      <c r="B110" s="245"/>
      <c r="C110" s="245"/>
      <c r="D110" s="245"/>
      <c r="E110" s="245"/>
      <c r="F110" s="245"/>
      <c r="G110" s="245"/>
      <c r="I110" s="245"/>
    </row>
    <row r="111" spans="1:9" x14ac:dyDescent="0.25">
      <c r="A111" s="245"/>
      <c r="B111" s="245"/>
      <c r="C111" s="245"/>
      <c r="D111" s="245"/>
      <c r="E111" s="245"/>
      <c r="F111" s="245"/>
      <c r="G111" s="245"/>
      <c r="I111" s="245"/>
    </row>
    <row r="112" spans="1:9" x14ac:dyDescent="0.25">
      <c r="A112" s="245"/>
      <c r="B112" s="245"/>
      <c r="C112" s="245"/>
      <c r="D112" s="245"/>
      <c r="E112" s="245"/>
      <c r="F112" s="245"/>
      <c r="G112" s="245"/>
      <c r="I112" s="245"/>
    </row>
    <row r="113" spans="1:9" x14ac:dyDescent="0.25">
      <c r="A113" s="245"/>
      <c r="B113" s="245"/>
      <c r="C113" s="245"/>
      <c r="D113" s="245"/>
      <c r="E113" s="245"/>
      <c r="F113" s="245"/>
      <c r="G113" s="245"/>
      <c r="I113" s="245"/>
    </row>
    <row r="114" spans="1:9" x14ac:dyDescent="0.25">
      <c r="A114" s="245"/>
      <c r="B114" s="245"/>
      <c r="C114" s="245"/>
      <c r="D114" s="245"/>
      <c r="E114" s="245"/>
      <c r="F114" s="245"/>
      <c r="G114" s="245"/>
      <c r="I114" s="245"/>
    </row>
    <row r="115" spans="1:9" x14ac:dyDescent="0.25">
      <c r="A115" s="245"/>
      <c r="B115" s="245"/>
      <c r="C115" s="245"/>
      <c r="D115" s="245"/>
      <c r="E115" s="245"/>
      <c r="F115" s="245"/>
      <c r="G115" s="245"/>
      <c r="I115" s="245"/>
    </row>
    <row r="116" spans="1:9" x14ac:dyDescent="0.25">
      <c r="A116" s="245"/>
      <c r="B116" s="245"/>
      <c r="C116" s="245"/>
      <c r="D116" s="245"/>
      <c r="E116" s="245"/>
      <c r="F116" s="245"/>
      <c r="G116" s="245"/>
      <c r="I116" s="245"/>
    </row>
    <row r="117" spans="1:9" x14ac:dyDescent="0.25">
      <c r="A117" s="245"/>
      <c r="B117" s="245"/>
      <c r="C117" s="245"/>
      <c r="D117" s="245"/>
      <c r="E117" s="245"/>
      <c r="F117" s="245"/>
      <c r="G117" s="245"/>
      <c r="I117" s="245"/>
    </row>
    <row r="118" spans="1:9" x14ac:dyDescent="0.25">
      <c r="A118" s="245"/>
      <c r="B118" s="245"/>
      <c r="C118" s="245"/>
      <c r="D118" s="245"/>
      <c r="E118" s="245"/>
      <c r="F118" s="245"/>
      <c r="G118" s="245"/>
      <c r="I118" s="245"/>
    </row>
    <row r="119" spans="1:9" x14ac:dyDescent="0.25">
      <c r="A119" s="245"/>
      <c r="B119" s="245"/>
      <c r="C119" s="245"/>
      <c r="D119" s="245"/>
      <c r="E119" s="245"/>
      <c r="F119" s="245"/>
      <c r="G119" s="245"/>
      <c r="I119" s="245"/>
    </row>
    <row r="120" spans="1:9" x14ac:dyDescent="0.25">
      <c r="A120" s="245"/>
      <c r="B120" s="245"/>
      <c r="C120" s="245"/>
      <c r="D120" s="245"/>
      <c r="E120" s="245"/>
      <c r="F120" s="245"/>
      <c r="G120" s="245"/>
      <c r="I120" s="245"/>
    </row>
    <row r="121" spans="1:9" x14ac:dyDescent="0.25">
      <c r="A121" s="245"/>
      <c r="B121" s="245"/>
      <c r="C121" s="245"/>
      <c r="D121" s="245"/>
      <c r="E121" s="245"/>
      <c r="F121" s="245"/>
      <c r="G121" s="245"/>
      <c r="I121" s="245"/>
    </row>
    <row r="122" spans="1:9" x14ac:dyDescent="0.25">
      <c r="A122" s="245"/>
      <c r="B122" s="245"/>
      <c r="C122" s="245"/>
      <c r="D122" s="245"/>
      <c r="E122" s="245"/>
      <c r="F122" s="245"/>
      <c r="G122" s="245"/>
      <c r="I122" s="245"/>
    </row>
    <row r="123" spans="1:9" x14ac:dyDescent="0.25">
      <c r="A123" s="245"/>
      <c r="B123" s="245"/>
      <c r="C123" s="245"/>
      <c r="D123" s="245"/>
      <c r="E123" s="245"/>
      <c r="F123" s="245"/>
      <c r="G123" s="245"/>
      <c r="I123" s="245"/>
    </row>
    <row r="124" spans="1:9" x14ac:dyDescent="0.25">
      <c r="A124" s="245"/>
      <c r="B124" s="245"/>
      <c r="C124" s="245"/>
      <c r="D124" s="245"/>
      <c r="E124" s="245"/>
      <c r="F124" s="245"/>
      <c r="G124" s="245"/>
      <c r="I124" s="245"/>
    </row>
    <row r="125" spans="1:9" x14ac:dyDescent="0.25">
      <c r="A125" s="245"/>
      <c r="B125" s="245"/>
      <c r="C125" s="245"/>
      <c r="D125" s="245"/>
      <c r="E125" s="245"/>
      <c r="F125" s="245"/>
      <c r="G125" s="245"/>
      <c r="I125" s="245"/>
    </row>
    <row r="126" spans="1:9" x14ac:dyDescent="0.25">
      <c r="A126" s="245"/>
      <c r="B126" s="245"/>
      <c r="C126" s="245"/>
      <c r="D126" s="245"/>
      <c r="E126" s="245"/>
      <c r="F126" s="245"/>
      <c r="G126" s="245"/>
      <c r="I126" s="245"/>
    </row>
    <row r="127" spans="1:9" x14ac:dyDescent="0.25">
      <c r="A127" s="245"/>
      <c r="B127" s="245"/>
      <c r="C127" s="245"/>
      <c r="D127" s="245"/>
      <c r="E127" s="245"/>
      <c r="F127" s="245"/>
      <c r="G127" s="245"/>
      <c r="I127" s="245"/>
    </row>
    <row r="128" spans="1:9" x14ac:dyDescent="0.25">
      <c r="A128" s="245"/>
      <c r="B128" s="245"/>
      <c r="C128" s="245"/>
      <c r="D128" s="245"/>
      <c r="E128" s="245"/>
      <c r="F128" s="245"/>
      <c r="G128" s="245"/>
      <c r="I128" s="245"/>
    </row>
    <row r="129" spans="1:9" x14ac:dyDescent="0.25">
      <c r="A129" s="245"/>
      <c r="B129" s="245"/>
      <c r="C129" s="245"/>
      <c r="D129" s="245"/>
      <c r="E129" s="245"/>
      <c r="F129" s="245"/>
      <c r="G129" s="245"/>
      <c r="I129" s="245"/>
    </row>
    <row r="130" spans="1:9" x14ac:dyDescent="0.25">
      <c r="A130" s="245"/>
      <c r="B130" s="245"/>
      <c r="C130" s="245"/>
      <c r="D130" s="245"/>
      <c r="E130" s="245"/>
      <c r="F130" s="245"/>
      <c r="G130" s="245"/>
      <c r="I130" s="245"/>
    </row>
    <row r="131" spans="1:9" x14ac:dyDescent="0.25">
      <c r="A131" s="245"/>
      <c r="B131" s="245"/>
      <c r="C131" s="245"/>
      <c r="D131" s="245"/>
      <c r="E131" s="245"/>
      <c r="F131" s="245"/>
      <c r="G131" s="245"/>
      <c r="I131" s="245"/>
    </row>
    <row r="132" spans="1:9" x14ac:dyDescent="0.25">
      <c r="A132" s="245"/>
      <c r="B132" s="245"/>
      <c r="C132" s="245"/>
      <c r="D132" s="245"/>
      <c r="E132" s="245"/>
      <c r="F132" s="245"/>
      <c r="G132" s="245"/>
      <c r="I132" s="245"/>
    </row>
    <row r="133" spans="1:9" x14ac:dyDescent="0.25">
      <c r="A133" s="245"/>
      <c r="B133" s="245"/>
      <c r="C133" s="245"/>
      <c r="D133" s="245"/>
      <c r="E133" s="245"/>
      <c r="F133" s="245"/>
      <c r="G133" s="245"/>
      <c r="I133" s="245"/>
    </row>
    <row r="134" spans="1:9" x14ac:dyDescent="0.25">
      <c r="A134" s="245"/>
      <c r="B134" s="245"/>
      <c r="C134" s="245"/>
      <c r="D134" s="245"/>
      <c r="E134" s="245"/>
      <c r="F134" s="245"/>
      <c r="G134" s="245"/>
      <c r="I134" s="245"/>
    </row>
    <row r="135" spans="1:9" x14ac:dyDescent="0.25">
      <c r="A135" s="245"/>
      <c r="B135" s="245"/>
      <c r="C135" s="245"/>
      <c r="D135" s="245"/>
      <c r="E135" s="245"/>
      <c r="F135" s="245"/>
      <c r="G135" s="245"/>
      <c r="I135" s="245"/>
    </row>
    <row r="136" spans="1:9" x14ac:dyDescent="0.25">
      <c r="A136" s="245"/>
      <c r="B136" s="245"/>
      <c r="C136" s="245"/>
      <c r="D136" s="245"/>
      <c r="E136" s="245"/>
      <c r="F136" s="245"/>
      <c r="G136" s="245"/>
      <c r="I136" s="245"/>
    </row>
    <row r="137" spans="1:9" x14ac:dyDescent="0.25">
      <c r="A137" s="245"/>
      <c r="B137" s="245"/>
      <c r="C137" s="245"/>
      <c r="D137" s="245"/>
      <c r="E137" s="245"/>
      <c r="F137" s="245"/>
      <c r="G137" s="245"/>
      <c r="I137" s="245"/>
    </row>
    <row r="138" spans="1:9" x14ac:dyDescent="0.25">
      <c r="A138" s="245"/>
      <c r="B138" s="245"/>
      <c r="C138" s="245"/>
      <c r="D138" s="245"/>
      <c r="E138" s="245"/>
      <c r="F138" s="245"/>
      <c r="G138" s="245"/>
      <c r="I138" s="245"/>
    </row>
    <row r="139" spans="1:9" x14ac:dyDescent="0.25">
      <c r="A139" s="245"/>
      <c r="B139" s="245"/>
      <c r="C139" s="245"/>
      <c r="D139" s="245"/>
      <c r="E139" s="245"/>
      <c r="F139" s="245"/>
      <c r="G139" s="245"/>
      <c r="I139" s="245"/>
    </row>
    <row r="140" spans="1:9" x14ac:dyDescent="0.25">
      <c r="A140" s="245"/>
      <c r="B140" s="245"/>
      <c r="C140" s="245"/>
      <c r="D140" s="245"/>
      <c r="E140" s="245"/>
      <c r="F140" s="245"/>
      <c r="G140" s="245"/>
      <c r="I140" s="245"/>
    </row>
    <row r="141" spans="1:9" x14ac:dyDescent="0.25">
      <c r="A141" s="245"/>
      <c r="B141" s="245"/>
      <c r="C141" s="245"/>
      <c r="D141" s="245"/>
      <c r="E141" s="245"/>
      <c r="F141" s="245"/>
      <c r="G141" s="245"/>
      <c r="I141" s="245"/>
    </row>
    <row r="142" spans="1:9" x14ac:dyDescent="0.25">
      <c r="A142" s="245"/>
      <c r="B142" s="245"/>
      <c r="C142" s="245"/>
      <c r="D142" s="245"/>
      <c r="E142" s="245"/>
      <c r="F142" s="245"/>
      <c r="G142" s="245"/>
      <c r="I142" s="245"/>
    </row>
    <row r="143" spans="1:9" x14ac:dyDescent="0.25">
      <c r="A143" s="245"/>
      <c r="B143" s="245"/>
      <c r="C143" s="245"/>
      <c r="D143" s="245"/>
      <c r="E143" s="245"/>
      <c r="F143" s="245"/>
      <c r="G143" s="245"/>
      <c r="I143" s="245"/>
    </row>
    <row r="144" spans="1:9" x14ac:dyDescent="0.25">
      <c r="A144" s="245"/>
      <c r="B144" s="245"/>
      <c r="C144" s="245"/>
      <c r="D144" s="245"/>
      <c r="E144" s="245"/>
      <c r="F144" s="245"/>
      <c r="G144" s="245"/>
      <c r="I144" s="245"/>
    </row>
    <row r="145" spans="1:9" x14ac:dyDescent="0.25">
      <c r="A145" s="245"/>
      <c r="B145" s="245"/>
      <c r="C145" s="245"/>
      <c r="D145" s="245"/>
      <c r="E145" s="245"/>
      <c r="F145" s="245"/>
      <c r="G145" s="245"/>
      <c r="I145" s="245"/>
    </row>
    <row r="146" spans="1:9" x14ac:dyDescent="0.25">
      <c r="A146" s="245"/>
      <c r="B146" s="245"/>
      <c r="C146" s="245"/>
      <c r="D146" s="245"/>
      <c r="E146" s="245"/>
      <c r="F146" s="245"/>
      <c r="G146" s="245"/>
      <c r="I146" s="245"/>
    </row>
    <row r="147" spans="1:9" x14ac:dyDescent="0.25">
      <c r="A147" s="245"/>
      <c r="B147" s="245"/>
      <c r="C147" s="245"/>
      <c r="D147" s="245"/>
      <c r="E147" s="245"/>
      <c r="F147" s="245"/>
      <c r="G147" s="245"/>
      <c r="I147" s="245"/>
    </row>
    <row r="148" spans="1:9" x14ac:dyDescent="0.25">
      <c r="A148" s="245"/>
      <c r="B148" s="245"/>
      <c r="C148" s="245"/>
      <c r="D148" s="245"/>
      <c r="E148" s="245"/>
      <c r="F148" s="245"/>
      <c r="G148" s="245"/>
      <c r="I148" s="245"/>
    </row>
    <row r="149" spans="1:9" x14ac:dyDescent="0.25">
      <c r="A149" s="245"/>
      <c r="B149" s="245"/>
      <c r="C149" s="245"/>
      <c r="D149" s="245"/>
      <c r="E149" s="245"/>
      <c r="F149" s="245"/>
      <c r="G149" s="245"/>
      <c r="I149" s="245"/>
    </row>
    <row r="150" spans="1:9" x14ac:dyDescent="0.25">
      <c r="A150" s="245"/>
      <c r="B150" s="245"/>
      <c r="C150" s="245"/>
      <c r="D150" s="245"/>
      <c r="E150" s="245"/>
      <c r="F150" s="245"/>
      <c r="G150" s="245"/>
      <c r="I150" s="245"/>
    </row>
    <row r="151" spans="1:9" x14ac:dyDescent="0.25">
      <c r="A151" s="245"/>
      <c r="B151" s="245"/>
      <c r="C151" s="245"/>
      <c r="D151" s="245"/>
      <c r="E151" s="245"/>
      <c r="F151" s="245"/>
      <c r="G151" s="245"/>
      <c r="I151" s="245"/>
    </row>
    <row r="152" spans="1:9" x14ac:dyDescent="0.25">
      <c r="A152" s="245"/>
      <c r="B152" s="245"/>
      <c r="C152" s="245"/>
      <c r="D152" s="245"/>
      <c r="E152" s="245"/>
      <c r="F152" s="245"/>
      <c r="G152" s="245"/>
      <c r="I152" s="245"/>
    </row>
    <row r="153" spans="1:9" x14ac:dyDescent="0.25">
      <c r="A153" s="245"/>
      <c r="B153" s="245"/>
      <c r="C153" s="245"/>
      <c r="D153" s="245"/>
      <c r="E153" s="245"/>
      <c r="F153" s="245"/>
      <c r="G153" s="245"/>
      <c r="I153" s="245"/>
    </row>
    <row r="154" spans="1:9" x14ac:dyDescent="0.25">
      <c r="A154" s="245"/>
      <c r="B154" s="245"/>
      <c r="C154" s="245"/>
      <c r="D154" s="245"/>
      <c r="E154" s="245"/>
      <c r="F154" s="245"/>
      <c r="G154" s="245"/>
      <c r="I154" s="245"/>
    </row>
    <row r="155" spans="1:9" x14ac:dyDescent="0.25">
      <c r="A155" s="245"/>
      <c r="B155" s="245"/>
      <c r="C155" s="245"/>
      <c r="D155" s="245"/>
      <c r="E155" s="245"/>
      <c r="F155" s="245"/>
      <c r="G155" s="245"/>
      <c r="I155" s="245"/>
    </row>
    <row r="156" spans="1:9" x14ac:dyDescent="0.25">
      <c r="A156" s="245"/>
      <c r="B156" s="245"/>
      <c r="C156" s="245"/>
      <c r="D156" s="245"/>
      <c r="E156" s="245"/>
      <c r="F156" s="245"/>
      <c r="G156" s="245"/>
      <c r="I156" s="245"/>
    </row>
    <row r="157" spans="1:9" x14ac:dyDescent="0.25">
      <c r="A157" s="245"/>
      <c r="B157" s="245"/>
      <c r="C157" s="245"/>
      <c r="D157" s="245"/>
      <c r="E157" s="245"/>
      <c r="F157" s="245"/>
      <c r="G157" s="245"/>
      <c r="I157" s="245"/>
    </row>
    <row r="158" spans="1:9" x14ac:dyDescent="0.25">
      <c r="A158" s="245"/>
      <c r="B158" s="245"/>
      <c r="C158" s="245"/>
      <c r="D158" s="245"/>
      <c r="E158" s="245"/>
      <c r="F158" s="245"/>
      <c r="G158" s="245"/>
      <c r="I158" s="245"/>
    </row>
    <row r="159" spans="1:9" x14ac:dyDescent="0.25">
      <c r="A159" s="245"/>
      <c r="B159" s="245"/>
      <c r="C159" s="245"/>
      <c r="D159" s="245"/>
      <c r="E159" s="245"/>
      <c r="F159" s="245"/>
      <c r="G159" s="245"/>
      <c r="I159" s="245"/>
    </row>
    <row r="160" spans="1:9" x14ac:dyDescent="0.25">
      <c r="A160" s="245"/>
      <c r="B160" s="245"/>
      <c r="C160" s="245"/>
      <c r="D160" s="245"/>
      <c r="E160" s="245"/>
      <c r="F160" s="245"/>
      <c r="G160" s="245"/>
      <c r="I160" s="245"/>
    </row>
    <row r="161" spans="1:9" x14ac:dyDescent="0.25">
      <c r="A161" s="245"/>
      <c r="B161" s="245"/>
      <c r="C161" s="245"/>
      <c r="D161" s="245"/>
      <c r="E161" s="245"/>
      <c r="F161" s="245"/>
      <c r="G161" s="245"/>
      <c r="I161" s="245"/>
    </row>
    <row r="162" spans="1:9" x14ac:dyDescent="0.25">
      <c r="A162" s="245"/>
      <c r="B162" s="245"/>
      <c r="C162" s="245"/>
      <c r="D162" s="245"/>
      <c r="E162" s="245"/>
      <c r="F162" s="245"/>
      <c r="G162" s="245"/>
      <c r="I162" s="245"/>
    </row>
    <row r="163" spans="1:9" x14ac:dyDescent="0.25">
      <c r="A163" s="245"/>
      <c r="B163" s="245"/>
      <c r="C163" s="245"/>
      <c r="D163" s="245"/>
      <c r="E163" s="245"/>
      <c r="F163" s="245"/>
      <c r="G163" s="245"/>
      <c r="I163" s="245"/>
    </row>
    <row r="164" spans="1:9" x14ac:dyDescent="0.25">
      <c r="A164" s="245"/>
      <c r="B164" s="245"/>
      <c r="C164" s="245"/>
      <c r="D164" s="245"/>
      <c r="E164" s="245"/>
      <c r="F164" s="245"/>
      <c r="G164" s="245"/>
      <c r="I164" s="245"/>
    </row>
    <row r="165" spans="1:9" x14ac:dyDescent="0.25">
      <c r="A165" s="245"/>
      <c r="B165" s="245"/>
      <c r="C165" s="245"/>
      <c r="D165" s="245"/>
      <c r="E165" s="245"/>
      <c r="F165" s="245"/>
      <c r="G165" s="245"/>
      <c r="I165" s="245"/>
    </row>
    <row r="166" spans="1:9" x14ac:dyDescent="0.25">
      <c r="A166" s="245"/>
      <c r="B166" s="245"/>
      <c r="C166" s="245"/>
      <c r="D166" s="245"/>
      <c r="E166" s="245"/>
      <c r="F166" s="245"/>
      <c r="G166" s="245"/>
      <c r="I166" s="245"/>
    </row>
    <row r="167" spans="1:9" x14ac:dyDescent="0.25">
      <c r="A167" s="245"/>
      <c r="B167" s="245"/>
      <c r="C167" s="245"/>
      <c r="D167" s="245"/>
      <c r="E167" s="245"/>
      <c r="F167" s="245"/>
      <c r="G167" s="245"/>
      <c r="I167" s="245"/>
    </row>
    <row r="168" spans="1:9" x14ac:dyDescent="0.25">
      <c r="A168" s="245"/>
      <c r="B168" s="245"/>
      <c r="C168" s="245"/>
      <c r="D168" s="245"/>
      <c r="E168" s="245"/>
      <c r="F168" s="245"/>
      <c r="G168" s="245"/>
      <c r="I168" s="245"/>
    </row>
    <row r="169" spans="1:9" x14ac:dyDescent="0.25">
      <c r="A169" s="245"/>
      <c r="B169" s="245"/>
      <c r="C169" s="245"/>
      <c r="D169" s="245"/>
      <c r="E169" s="245"/>
      <c r="F169" s="245"/>
      <c r="G169" s="245"/>
      <c r="I169" s="245"/>
    </row>
    <row r="170" spans="1:9" x14ac:dyDescent="0.25">
      <c r="A170" s="245"/>
      <c r="B170" s="245"/>
      <c r="C170" s="245"/>
      <c r="D170" s="245"/>
      <c r="E170" s="245"/>
      <c r="F170" s="245"/>
      <c r="G170" s="245"/>
      <c r="I170" s="245"/>
    </row>
    <row r="171" spans="1:9" x14ac:dyDescent="0.25">
      <c r="A171" s="245"/>
      <c r="B171" s="245"/>
      <c r="C171" s="245"/>
      <c r="D171" s="245"/>
      <c r="E171" s="245"/>
      <c r="F171" s="245"/>
      <c r="G171" s="245"/>
      <c r="I171" s="245"/>
    </row>
    <row r="172" spans="1:9" x14ac:dyDescent="0.25">
      <c r="A172" s="245"/>
      <c r="B172" s="245"/>
      <c r="C172" s="245"/>
      <c r="D172" s="245"/>
      <c r="E172" s="245"/>
      <c r="F172" s="245"/>
      <c r="G172" s="245"/>
      <c r="I172" s="245"/>
    </row>
    <row r="173" spans="1:9" x14ac:dyDescent="0.25">
      <c r="A173" s="245"/>
      <c r="B173" s="245"/>
      <c r="C173" s="245"/>
      <c r="D173" s="245"/>
      <c r="E173" s="245"/>
      <c r="F173" s="245"/>
      <c r="G173" s="245"/>
      <c r="I173" s="245"/>
    </row>
    <row r="174" spans="1:9" x14ac:dyDescent="0.25">
      <c r="A174" s="245"/>
      <c r="B174" s="245"/>
      <c r="C174" s="245"/>
      <c r="D174" s="245"/>
      <c r="E174" s="245"/>
      <c r="F174" s="245"/>
      <c r="G174" s="245"/>
      <c r="I174" s="245"/>
    </row>
    <row r="175" spans="1:9" x14ac:dyDescent="0.25">
      <c r="A175" s="245"/>
      <c r="B175" s="245"/>
      <c r="C175" s="245"/>
      <c r="D175" s="245"/>
      <c r="E175" s="245"/>
      <c r="F175" s="245"/>
      <c r="G175" s="245"/>
      <c r="I175" s="245"/>
    </row>
    <row r="176" spans="1:9" x14ac:dyDescent="0.25">
      <c r="A176" s="245"/>
      <c r="B176" s="245"/>
      <c r="C176" s="245"/>
      <c r="D176" s="245"/>
      <c r="E176" s="245"/>
      <c r="F176" s="245"/>
      <c r="G176" s="245"/>
      <c r="I176" s="245"/>
    </row>
    <row r="177" spans="1:9" x14ac:dyDescent="0.25">
      <c r="A177" s="245"/>
      <c r="B177" s="245"/>
      <c r="C177" s="245"/>
      <c r="D177" s="245"/>
      <c r="E177" s="245"/>
      <c r="F177" s="245"/>
      <c r="G177" s="245"/>
      <c r="I177" s="245"/>
    </row>
    <row r="178" spans="1:9" x14ac:dyDescent="0.25">
      <c r="A178" s="245"/>
      <c r="B178" s="245"/>
      <c r="C178" s="245"/>
      <c r="D178" s="245"/>
      <c r="E178" s="245"/>
      <c r="F178" s="245"/>
      <c r="G178" s="245"/>
      <c r="I178" s="245"/>
    </row>
    <row r="179" spans="1:9" x14ac:dyDescent="0.25">
      <c r="A179" s="245"/>
      <c r="B179" s="245"/>
      <c r="C179" s="245"/>
      <c r="D179" s="245"/>
      <c r="E179" s="245"/>
      <c r="F179" s="245"/>
      <c r="G179" s="245"/>
      <c r="I179" s="245"/>
    </row>
    <row r="180" spans="1:9" x14ac:dyDescent="0.25">
      <c r="A180" s="245"/>
      <c r="B180" s="245"/>
      <c r="C180" s="245"/>
      <c r="D180" s="245"/>
      <c r="E180" s="245"/>
      <c r="F180" s="245"/>
      <c r="G180" s="245"/>
      <c r="I180" s="245"/>
    </row>
    <row r="181" spans="1:9" x14ac:dyDescent="0.25">
      <c r="A181" s="245"/>
      <c r="B181" s="245"/>
      <c r="C181" s="245"/>
      <c r="D181" s="245"/>
      <c r="E181" s="245"/>
      <c r="F181" s="245"/>
      <c r="G181" s="245"/>
      <c r="I181" s="245"/>
    </row>
    <row r="182" spans="1:9" x14ac:dyDescent="0.25">
      <c r="A182" s="245"/>
      <c r="B182" s="245"/>
      <c r="C182" s="245"/>
      <c r="D182" s="245"/>
      <c r="E182" s="245"/>
      <c r="F182" s="245"/>
      <c r="G182" s="245"/>
      <c r="I182" s="245"/>
    </row>
    <row r="183" spans="1:9" x14ac:dyDescent="0.25">
      <c r="A183" s="245"/>
      <c r="B183" s="245"/>
      <c r="C183" s="245"/>
      <c r="D183" s="245"/>
      <c r="E183" s="245"/>
      <c r="F183" s="245"/>
      <c r="G183" s="245"/>
      <c r="I183" s="245"/>
    </row>
    <row r="184" spans="1:9" x14ac:dyDescent="0.25">
      <c r="A184" s="245"/>
      <c r="B184" s="245"/>
      <c r="C184" s="245"/>
      <c r="D184" s="245"/>
      <c r="E184" s="245"/>
      <c r="F184" s="245"/>
      <c r="G184" s="245"/>
      <c r="I184" s="245"/>
    </row>
    <row r="185" spans="1:9" x14ac:dyDescent="0.25">
      <c r="A185" s="245"/>
      <c r="B185" s="245"/>
      <c r="C185" s="245"/>
      <c r="D185" s="245"/>
      <c r="E185" s="245"/>
      <c r="F185" s="245"/>
      <c r="G185" s="245"/>
      <c r="I185" s="245"/>
    </row>
    <row r="186" spans="1:9" x14ac:dyDescent="0.25">
      <c r="A186" s="245"/>
      <c r="B186" s="245"/>
      <c r="C186" s="245"/>
      <c r="D186" s="245"/>
      <c r="E186" s="245"/>
      <c r="F186" s="245"/>
      <c r="G186" s="245"/>
      <c r="I186" s="245"/>
    </row>
    <row r="187" spans="1:9" x14ac:dyDescent="0.25">
      <c r="A187" s="245"/>
      <c r="B187" s="245"/>
      <c r="C187" s="245"/>
      <c r="D187" s="245"/>
      <c r="E187" s="245"/>
      <c r="F187" s="245"/>
      <c r="G187" s="245"/>
      <c r="I187" s="245"/>
    </row>
    <row r="188" spans="1:9" x14ac:dyDescent="0.25">
      <c r="A188" s="245"/>
      <c r="B188" s="245"/>
      <c r="C188" s="245"/>
      <c r="D188" s="245"/>
      <c r="E188" s="245"/>
      <c r="F188" s="245"/>
      <c r="G188" s="245"/>
      <c r="I188" s="245"/>
    </row>
    <row r="189" spans="1:9" x14ac:dyDescent="0.25">
      <c r="A189" s="245"/>
      <c r="B189" s="245"/>
      <c r="C189" s="245"/>
      <c r="D189" s="245"/>
      <c r="E189" s="245"/>
      <c r="F189" s="245"/>
      <c r="G189" s="245"/>
      <c r="I189" s="245"/>
    </row>
    <row r="190" spans="1:9" x14ac:dyDescent="0.25">
      <c r="A190" s="245"/>
      <c r="B190" s="245"/>
      <c r="C190" s="245"/>
      <c r="D190" s="245"/>
      <c r="E190" s="245"/>
      <c r="F190" s="245"/>
      <c r="G190" s="245"/>
      <c r="I190" s="245"/>
    </row>
    <row r="191" spans="1:9" x14ac:dyDescent="0.25">
      <c r="A191" s="245"/>
      <c r="B191" s="245"/>
      <c r="C191" s="245"/>
      <c r="D191" s="245"/>
      <c r="E191" s="245"/>
      <c r="F191" s="245"/>
      <c r="G191" s="245"/>
      <c r="I191" s="245"/>
    </row>
    <row r="192" spans="1:9" x14ac:dyDescent="0.25">
      <c r="A192" s="245"/>
      <c r="B192" s="245"/>
      <c r="C192" s="245"/>
      <c r="D192" s="245"/>
      <c r="E192" s="245"/>
      <c r="F192" s="245"/>
      <c r="G192" s="245"/>
      <c r="I192" s="245"/>
    </row>
    <row r="193" spans="1:9" x14ac:dyDescent="0.25">
      <c r="A193" s="245"/>
      <c r="B193" s="245"/>
      <c r="C193" s="245"/>
      <c r="D193" s="245"/>
      <c r="E193" s="245"/>
      <c r="F193" s="245"/>
      <c r="G193" s="245"/>
      <c r="I193" s="245"/>
    </row>
    <row r="194" spans="1:9" x14ac:dyDescent="0.25">
      <c r="A194" s="245"/>
      <c r="B194" s="245"/>
      <c r="C194" s="245"/>
      <c r="D194" s="245"/>
      <c r="E194" s="245"/>
      <c r="F194" s="245"/>
      <c r="G194" s="245"/>
      <c r="I194" s="245"/>
    </row>
    <row r="195" spans="1:9" x14ac:dyDescent="0.25">
      <c r="A195" s="245"/>
      <c r="B195" s="245"/>
      <c r="C195" s="245"/>
      <c r="D195" s="245"/>
      <c r="E195" s="245"/>
      <c r="F195" s="245"/>
      <c r="G195" s="245"/>
      <c r="I195" s="245"/>
    </row>
    <row r="196" spans="1:9" x14ac:dyDescent="0.25">
      <c r="A196" s="245"/>
      <c r="B196" s="245"/>
      <c r="C196" s="245"/>
      <c r="D196" s="245"/>
      <c r="E196" s="245"/>
      <c r="F196" s="245"/>
      <c r="G196" s="245"/>
      <c r="I196" s="245"/>
    </row>
    <row r="197" spans="1:9" x14ac:dyDescent="0.25">
      <c r="A197" s="245"/>
      <c r="B197" s="245"/>
      <c r="C197" s="245"/>
      <c r="D197" s="245"/>
      <c r="E197" s="245"/>
      <c r="F197" s="245"/>
      <c r="G197" s="245"/>
      <c r="I197" s="245"/>
    </row>
    <row r="198" spans="1:9" x14ac:dyDescent="0.25">
      <c r="A198" s="245"/>
      <c r="B198" s="245"/>
      <c r="C198" s="245"/>
      <c r="D198" s="245"/>
      <c r="E198" s="245"/>
      <c r="F198" s="245"/>
      <c r="G198" s="245"/>
      <c r="I198" s="245"/>
    </row>
    <row r="199" spans="1:9" x14ac:dyDescent="0.25">
      <c r="A199" s="245"/>
      <c r="B199" s="245"/>
      <c r="C199" s="245"/>
      <c r="D199" s="245"/>
      <c r="E199" s="245"/>
      <c r="F199" s="245"/>
      <c r="G199" s="245"/>
      <c r="I199" s="245"/>
    </row>
    <row r="200" spans="1:9" x14ac:dyDescent="0.25">
      <c r="A200" s="245"/>
      <c r="B200" s="245"/>
      <c r="C200" s="245"/>
      <c r="D200" s="245"/>
      <c r="E200" s="245"/>
      <c r="F200" s="245"/>
      <c r="G200" s="245"/>
      <c r="I200" s="245"/>
    </row>
    <row r="201" spans="1:9" x14ac:dyDescent="0.25">
      <c r="A201" s="245"/>
      <c r="B201" s="245"/>
      <c r="C201" s="245"/>
      <c r="D201" s="245"/>
      <c r="E201" s="245"/>
      <c r="F201" s="245"/>
      <c r="G201" s="245"/>
      <c r="I201" s="245"/>
    </row>
    <row r="202" spans="1:9" x14ac:dyDescent="0.25">
      <c r="A202" s="245"/>
      <c r="B202" s="245"/>
      <c r="C202" s="245"/>
      <c r="D202" s="245"/>
      <c r="E202" s="245"/>
      <c r="F202" s="245"/>
      <c r="G202" s="245"/>
      <c r="I202" s="245"/>
    </row>
    <row r="203" spans="1:9" x14ac:dyDescent="0.25">
      <c r="A203" s="245"/>
      <c r="B203" s="245"/>
      <c r="C203" s="245"/>
      <c r="D203" s="245"/>
      <c r="E203" s="245"/>
      <c r="F203" s="245"/>
      <c r="G203" s="245"/>
      <c r="I203" s="245"/>
    </row>
    <row r="204" spans="1:9" x14ac:dyDescent="0.25">
      <c r="A204" s="245"/>
      <c r="B204" s="245"/>
      <c r="C204" s="245"/>
      <c r="D204" s="245"/>
      <c r="E204" s="245"/>
      <c r="F204" s="245"/>
      <c r="G204" s="245"/>
      <c r="I204" s="245"/>
    </row>
    <row r="205" spans="1:9" x14ac:dyDescent="0.25">
      <c r="A205" s="245"/>
      <c r="B205" s="245"/>
      <c r="C205" s="245"/>
      <c r="D205" s="245"/>
      <c r="E205" s="245"/>
      <c r="F205" s="245"/>
      <c r="G205" s="245"/>
      <c r="I205" s="245"/>
    </row>
    <row r="206" spans="1:9" x14ac:dyDescent="0.25">
      <c r="A206" s="245"/>
      <c r="B206" s="245"/>
      <c r="C206" s="245"/>
      <c r="D206" s="245"/>
      <c r="E206" s="245"/>
      <c r="F206" s="245"/>
      <c r="G206" s="245"/>
      <c r="I206" s="245"/>
    </row>
    <row r="207" spans="1:9" x14ac:dyDescent="0.25">
      <c r="A207" s="245"/>
      <c r="B207" s="245"/>
      <c r="C207" s="245"/>
      <c r="D207" s="245"/>
      <c r="E207" s="245"/>
      <c r="F207" s="245"/>
      <c r="G207" s="245"/>
      <c r="I207" s="245"/>
    </row>
    <row r="208" spans="1:9" x14ac:dyDescent="0.25">
      <c r="A208" s="245"/>
      <c r="B208" s="245"/>
      <c r="C208" s="245"/>
      <c r="D208" s="245"/>
      <c r="E208" s="245"/>
      <c r="F208" s="245"/>
      <c r="G208" s="245"/>
      <c r="I208" s="245"/>
    </row>
    <row r="209" spans="1:9" x14ac:dyDescent="0.25">
      <c r="A209" s="245"/>
      <c r="B209" s="245"/>
      <c r="C209" s="245"/>
      <c r="D209" s="245"/>
      <c r="E209" s="245"/>
      <c r="F209" s="245"/>
      <c r="G209" s="245"/>
      <c r="I209" s="245"/>
    </row>
    <row r="210" spans="1:9" x14ac:dyDescent="0.25">
      <c r="A210" s="245"/>
      <c r="B210" s="245"/>
      <c r="C210" s="245"/>
      <c r="D210" s="245"/>
      <c r="E210" s="245"/>
      <c r="F210" s="245"/>
      <c r="G210" s="245"/>
      <c r="I210" s="245"/>
    </row>
    <row r="211" spans="1:9" x14ac:dyDescent="0.25">
      <c r="A211" s="245"/>
      <c r="B211" s="245"/>
      <c r="C211" s="245"/>
      <c r="D211" s="245"/>
      <c r="E211" s="245"/>
      <c r="F211" s="245"/>
      <c r="G211" s="245"/>
      <c r="I211" s="245"/>
    </row>
    <row r="212" spans="1:9" x14ac:dyDescent="0.25">
      <c r="A212" s="245"/>
      <c r="B212" s="245"/>
      <c r="C212" s="245"/>
      <c r="D212" s="245"/>
      <c r="E212" s="245"/>
      <c r="F212" s="245"/>
      <c r="G212" s="245"/>
      <c r="I212" s="245"/>
    </row>
    <row r="213" spans="1:9" x14ac:dyDescent="0.25">
      <c r="A213" s="245"/>
      <c r="B213" s="245"/>
      <c r="C213" s="245"/>
      <c r="D213" s="245"/>
      <c r="E213" s="245"/>
      <c r="F213" s="245"/>
      <c r="G213" s="245"/>
      <c r="I213" s="245"/>
    </row>
    <row r="214" spans="1:9" x14ac:dyDescent="0.25">
      <c r="A214" s="245"/>
      <c r="B214" s="245"/>
      <c r="C214" s="245"/>
      <c r="D214" s="245"/>
      <c r="E214" s="245"/>
      <c r="F214" s="245"/>
      <c r="G214" s="245"/>
      <c r="I214" s="245"/>
    </row>
    <row r="215" spans="1:9" x14ac:dyDescent="0.25">
      <c r="A215" s="245"/>
      <c r="B215" s="245"/>
      <c r="C215" s="245"/>
      <c r="D215" s="245"/>
      <c r="E215" s="245"/>
      <c r="F215" s="245"/>
      <c r="G215" s="245"/>
      <c r="I215" s="245"/>
    </row>
    <row r="216" spans="1:9" x14ac:dyDescent="0.25">
      <c r="A216" s="245"/>
      <c r="B216" s="245"/>
      <c r="C216" s="245"/>
      <c r="D216" s="245"/>
      <c r="E216" s="245"/>
      <c r="F216" s="245"/>
      <c r="G216" s="245"/>
      <c r="I216" s="245"/>
    </row>
    <row r="217" spans="1:9" x14ac:dyDescent="0.25">
      <c r="A217" s="245"/>
      <c r="B217" s="245"/>
      <c r="C217" s="245"/>
      <c r="D217" s="245"/>
      <c r="E217" s="245"/>
      <c r="F217" s="245"/>
      <c r="G217" s="245"/>
      <c r="I217" s="245"/>
    </row>
    <row r="218" spans="1:9" x14ac:dyDescent="0.25">
      <c r="A218" s="245"/>
      <c r="B218" s="245"/>
      <c r="C218" s="245"/>
      <c r="D218" s="245"/>
      <c r="E218" s="245"/>
      <c r="F218" s="245"/>
      <c r="G218" s="245"/>
      <c r="I218" s="245"/>
    </row>
    <row r="219" spans="1:9" x14ac:dyDescent="0.25">
      <c r="A219" s="245"/>
      <c r="B219" s="245"/>
      <c r="C219" s="245"/>
      <c r="D219" s="245"/>
      <c r="E219" s="245"/>
      <c r="F219" s="245"/>
      <c r="G219" s="245"/>
      <c r="I219" s="245"/>
    </row>
    <row r="220" spans="1:9" x14ac:dyDescent="0.25">
      <c r="A220" s="245"/>
      <c r="B220" s="245"/>
      <c r="C220" s="245"/>
      <c r="D220" s="245"/>
      <c r="E220" s="245"/>
      <c r="F220" s="245"/>
      <c r="G220" s="245"/>
      <c r="I220" s="245"/>
    </row>
    <row r="221" spans="1:9" x14ac:dyDescent="0.25">
      <c r="A221" s="245"/>
      <c r="B221" s="245"/>
      <c r="C221" s="245"/>
      <c r="D221" s="245"/>
      <c r="E221" s="245"/>
      <c r="F221" s="245"/>
      <c r="G221" s="245"/>
      <c r="I221" s="245"/>
    </row>
    <row r="222" spans="1:9" x14ac:dyDescent="0.25">
      <c r="A222" s="245"/>
      <c r="B222" s="245"/>
      <c r="C222" s="245"/>
      <c r="D222" s="245"/>
      <c r="E222" s="245"/>
      <c r="F222" s="245"/>
      <c r="G222" s="245"/>
      <c r="I222" s="245"/>
    </row>
    <row r="223" spans="1:9" x14ac:dyDescent="0.25">
      <c r="A223" s="245"/>
      <c r="B223" s="245"/>
      <c r="C223" s="245"/>
      <c r="D223" s="245"/>
      <c r="E223" s="245"/>
      <c r="F223" s="245"/>
      <c r="G223" s="245"/>
      <c r="I223" s="245"/>
    </row>
    <row r="224" spans="1:9" x14ac:dyDescent="0.25">
      <c r="A224" s="245"/>
      <c r="B224" s="245"/>
      <c r="C224" s="245"/>
      <c r="D224" s="245"/>
      <c r="E224" s="245"/>
      <c r="F224" s="245"/>
      <c r="G224" s="245"/>
      <c r="I224" s="245"/>
    </row>
    <row r="225" spans="1:9" x14ac:dyDescent="0.25">
      <c r="A225" s="245"/>
      <c r="B225" s="245"/>
      <c r="C225" s="245"/>
      <c r="D225" s="245"/>
      <c r="E225" s="245"/>
      <c r="F225" s="245"/>
      <c r="G225" s="245"/>
      <c r="I225" s="245"/>
    </row>
    <row r="226" spans="1:9" x14ac:dyDescent="0.25">
      <c r="A226" s="245"/>
      <c r="B226" s="245"/>
      <c r="C226" s="245"/>
      <c r="D226" s="245"/>
      <c r="E226" s="245"/>
      <c r="F226" s="245"/>
      <c r="G226" s="245"/>
      <c r="I226" s="245"/>
    </row>
    <row r="227" spans="1:9" x14ac:dyDescent="0.25">
      <c r="A227" s="245"/>
      <c r="B227" s="245"/>
      <c r="C227" s="245"/>
      <c r="D227" s="245"/>
      <c r="E227" s="245"/>
      <c r="F227" s="245"/>
      <c r="G227" s="245"/>
      <c r="I227" s="245"/>
    </row>
    <row r="228" spans="1:9" x14ac:dyDescent="0.25">
      <c r="A228" s="245"/>
      <c r="B228" s="245"/>
      <c r="C228" s="245"/>
      <c r="D228" s="245"/>
      <c r="E228" s="245"/>
      <c r="F228" s="245"/>
      <c r="G228" s="245"/>
      <c r="I228" s="245"/>
    </row>
    <row r="229" spans="1:9" x14ac:dyDescent="0.25">
      <c r="A229" s="245"/>
      <c r="B229" s="245"/>
      <c r="C229" s="245"/>
      <c r="D229" s="245"/>
      <c r="E229" s="245"/>
      <c r="F229" s="245"/>
      <c r="G229" s="245"/>
      <c r="I229" s="245"/>
    </row>
    <row r="230" spans="1:9" x14ac:dyDescent="0.25">
      <c r="A230" s="245"/>
      <c r="B230" s="245"/>
      <c r="C230" s="245"/>
      <c r="D230" s="245"/>
      <c r="E230" s="245"/>
      <c r="F230" s="245"/>
      <c r="G230" s="245"/>
      <c r="I230" s="245"/>
    </row>
    <row r="231" spans="1:9" x14ac:dyDescent="0.25">
      <c r="A231" s="245"/>
      <c r="B231" s="245"/>
      <c r="C231" s="245"/>
      <c r="D231" s="245"/>
      <c r="E231" s="245"/>
      <c r="F231" s="245"/>
      <c r="G231" s="245"/>
      <c r="I231" s="245"/>
    </row>
    <row r="232" spans="1:9" x14ac:dyDescent="0.25">
      <c r="A232" s="245"/>
      <c r="B232" s="245"/>
      <c r="C232" s="245"/>
      <c r="D232" s="245"/>
      <c r="E232" s="245"/>
      <c r="F232" s="245"/>
      <c r="G232" s="245"/>
      <c r="I232" s="245"/>
    </row>
    <row r="233" spans="1:9" x14ac:dyDescent="0.25">
      <c r="A233" s="245"/>
      <c r="B233" s="245"/>
      <c r="C233" s="245"/>
      <c r="D233" s="245"/>
      <c r="E233" s="245"/>
      <c r="F233" s="245"/>
      <c r="G233" s="245"/>
      <c r="I233" s="245"/>
    </row>
    <row r="234" spans="1:9" x14ac:dyDescent="0.25">
      <c r="A234" s="245"/>
      <c r="B234" s="245"/>
      <c r="C234" s="245"/>
      <c r="D234" s="245"/>
      <c r="E234" s="245"/>
      <c r="F234" s="245"/>
      <c r="G234" s="245"/>
      <c r="I234" s="245"/>
    </row>
    <row r="235" spans="1:9" x14ac:dyDescent="0.25">
      <c r="A235" s="245"/>
      <c r="B235" s="245"/>
      <c r="C235" s="245"/>
      <c r="D235" s="245"/>
      <c r="E235" s="245"/>
      <c r="F235" s="245"/>
      <c r="G235" s="245"/>
      <c r="I235" s="245"/>
    </row>
    <row r="236" spans="1:9" x14ac:dyDescent="0.25">
      <c r="A236" s="245"/>
      <c r="B236" s="245"/>
      <c r="C236" s="245"/>
      <c r="D236" s="245"/>
      <c r="E236" s="245"/>
      <c r="F236" s="245"/>
      <c r="G236" s="245"/>
      <c r="I236" s="245"/>
    </row>
    <row r="237" spans="1:9" x14ac:dyDescent="0.25">
      <c r="A237" s="245"/>
      <c r="B237" s="245"/>
      <c r="C237" s="245"/>
      <c r="D237" s="245"/>
      <c r="E237" s="245"/>
      <c r="F237" s="245"/>
      <c r="G237" s="245"/>
      <c r="I237" s="245"/>
    </row>
    <row r="238" spans="1:9" x14ac:dyDescent="0.25">
      <c r="A238" s="245"/>
      <c r="B238" s="245"/>
      <c r="C238" s="245"/>
      <c r="D238" s="245"/>
      <c r="E238" s="245"/>
      <c r="F238" s="245"/>
      <c r="G238" s="245"/>
      <c r="I238" s="245"/>
    </row>
    <row r="239" spans="1:9" x14ac:dyDescent="0.25">
      <c r="A239" s="245"/>
      <c r="B239" s="245"/>
      <c r="C239" s="245"/>
      <c r="D239" s="245"/>
      <c r="E239" s="245"/>
      <c r="F239" s="245"/>
      <c r="G239" s="245"/>
      <c r="I239" s="245"/>
    </row>
    <row r="240" spans="1:9" x14ac:dyDescent="0.25">
      <c r="A240" s="245"/>
      <c r="B240" s="245"/>
      <c r="C240" s="245"/>
      <c r="D240" s="245"/>
      <c r="E240" s="245"/>
      <c r="F240" s="245"/>
      <c r="G240" s="245"/>
      <c r="I240" s="245"/>
    </row>
    <row r="241" spans="1:9" x14ac:dyDescent="0.25">
      <c r="A241" s="245"/>
      <c r="B241" s="245"/>
      <c r="C241" s="245"/>
      <c r="D241" s="245"/>
      <c r="E241" s="245"/>
      <c r="F241" s="245"/>
      <c r="G241" s="245"/>
      <c r="I241" s="245"/>
    </row>
    <row r="242" spans="1:9" x14ac:dyDescent="0.25">
      <c r="A242" s="245"/>
      <c r="B242" s="245"/>
      <c r="C242" s="245"/>
      <c r="D242" s="245"/>
      <c r="E242" s="245"/>
      <c r="F242" s="245"/>
      <c r="G242" s="245"/>
      <c r="I242" s="245"/>
    </row>
    <row r="243" spans="1:9" x14ac:dyDescent="0.25">
      <c r="A243" s="245"/>
      <c r="B243" s="245"/>
      <c r="C243" s="245"/>
      <c r="D243" s="245"/>
      <c r="E243" s="245"/>
      <c r="F243" s="245"/>
      <c r="G243" s="245"/>
      <c r="I243" s="245"/>
    </row>
    <row r="244" spans="1:9" x14ac:dyDescent="0.25">
      <c r="A244" s="245"/>
      <c r="B244" s="245"/>
      <c r="C244" s="245"/>
      <c r="D244" s="245"/>
      <c r="E244" s="245"/>
      <c r="F244" s="245"/>
      <c r="G244" s="245"/>
      <c r="I244" s="245"/>
    </row>
    <row r="245" spans="1:9" x14ac:dyDescent="0.25">
      <c r="A245" s="245"/>
      <c r="B245" s="245"/>
      <c r="C245" s="245"/>
      <c r="D245" s="245"/>
      <c r="E245" s="245"/>
      <c r="F245" s="245"/>
      <c r="G245" s="245"/>
      <c r="I245" s="245"/>
    </row>
    <row r="246" spans="1:9" x14ac:dyDescent="0.25">
      <c r="A246" s="245"/>
      <c r="B246" s="245"/>
      <c r="C246" s="245"/>
      <c r="D246" s="245"/>
      <c r="E246" s="245"/>
      <c r="F246" s="245"/>
      <c r="G246" s="245"/>
      <c r="I246" s="245"/>
    </row>
    <row r="247" spans="1:9" x14ac:dyDescent="0.25">
      <c r="A247" s="245"/>
      <c r="B247" s="245"/>
      <c r="C247" s="245"/>
      <c r="D247" s="245"/>
      <c r="E247" s="245"/>
      <c r="F247" s="245"/>
      <c r="G247" s="245"/>
      <c r="I247" s="245"/>
    </row>
    <row r="248" spans="1:9" x14ac:dyDescent="0.25">
      <c r="A248" s="245"/>
      <c r="B248" s="245"/>
      <c r="C248" s="245"/>
      <c r="D248" s="245"/>
      <c r="E248" s="245"/>
      <c r="F248" s="245"/>
      <c r="G248" s="245"/>
      <c r="I248" s="245"/>
    </row>
    <row r="249" spans="1:9" x14ac:dyDescent="0.25">
      <c r="A249" s="245"/>
      <c r="B249" s="245"/>
      <c r="C249" s="245"/>
      <c r="D249" s="245"/>
      <c r="E249" s="245"/>
      <c r="F249" s="245"/>
      <c r="G249" s="245"/>
      <c r="I249" s="245"/>
    </row>
    <row r="250" spans="1:9" x14ac:dyDescent="0.25">
      <c r="A250" s="245"/>
      <c r="B250" s="245"/>
      <c r="C250" s="245"/>
      <c r="D250" s="245"/>
      <c r="E250" s="245"/>
      <c r="F250" s="245"/>
      <c r="G250" s="245"/>
      <c r="I250" s="245"/>
    </row>
    <row r="251" spans="1:9" x14ac:dyDescent="0.25">
      <c r="A251" s="245"/>
      <c r="B251" s="245"/>
      <c r="C251" s="245"/>
      <c r="D251" s="245"/>
      <c r="E251" s="245"/>
      <c r="F251" s="245"/>
      <c r="G251" s="245"/>
      <c r="I251" s="245"/>
    </row>
    <row r="252" spans="1:9" x14ac:dyDescent="0.25">
      <c r="A252" s="245"/>
      <c r="B252" s="245"/>
      <c r="C252" s="245"/>
      <c r="D252" s="245"/>
      <c r="E252" s="245"/>
      <c r="F252" s="245"/>
      <c r="G252" s="245"/>
      <c r="I252" s="245"/>
    </row>
    <row r="253" spans="1:9" x14ac:dyDescent="0.25">
      <c r="A253" s="245"/>
      <c r="B253" s="245"/>
      <c r="C253" s="245"/>
      <c r="D253" s="245"/>
      <c r="E253" s="245"/>
      <c r="F253" s="245"/>
      <c r="G253" s="245"/>
      <c r="I253" s="245"/>
    </row>
    <row r="254" spans="1:9" x14ac:dyDescent="0.25">
      <c r="A254" s="245"/>
      <c r="B254" s="245"/>
      <c r="C254" s="245"/>
      <c r="D254" s="245"/>
      <c r="E254" s="245"/>
      <c r="F254" s="245"/>
      <c r="G254" s="245"/>
      <c r="I254" s="245"/>
    </row>
    <row r="255" spans="1:9" x14ac:dyDescent="0.25">
      <c r="A255" s="245"/>
      <c r="B255" s="245"/>
      <c r="C255" s="245"/>
      <c r="D255" s="245"/>
      <c r="E255" s="245"/>
      <c r="F255" s="245"/>
      <c r="G255" s="245"/>
      <c r="I255" s="245"/>
    </row>
    <row r="256" spans="1:9" x14ac:dyDescent="0.25">
      <c r="A256" s="245"/>
      <c r="B256" s="245"/>
      <c r="C256" s="245"/>
      <c r="D256" s="245"/>
      <c r="E256" s="245"/>
      <c r="F256" s="245"/>
      <c r="G256" s="245"/>
      <c r="I256" s="245"/>
    </row>
    <row r="257" spans="1:9" x14ac:dyDescent="0.25">
      <c r="A257" s="245"/>
      <c r="B257" s="245"/>
      <c r="C257" s="245"/>
      <c r="D257" s="245"/>
      <c r="E257" s="245"/>
      <c r="F257" s="245"/>
      <c r="G257" s="245"/>
      <c r="I257" s="245"/>
    </row>
    <row r="258" spans="1:9" x14ac:dyDescent="0.25">
      <c r="A258" s="245"/>
      <c r="B258" s="245"/>
      <c r="C258" s="245"/>
      <c r="D258" s="245"/>
      <c r="E258" s="245"/>
      <c r="F258" s="245"/>
      <c r="G258" s="245"/>
      <c r="I258" s="245"/>
    </row>
    <row r="259" spans="1:9" x14ac:dyDescent="0.25">
      <c r="A259" s="245"/>
      <c r="B259" s="245"/>
      <c r="C259" s="245"/>
      <c r="D259" s="245"/>
      <c r="E259" s="245"/>
      <c r="F259" s="245"/>
      <c r="G259" s="245"/>
      <c r="I259" s="245"/>
    </row>
    <row r="260" spans="1:9" x14ac:dyDescent="0.25">
      <c r="A260" s="245"/>
      <c r="B260" s="245"/>
      <c r="C260" s="245"/>
      <c r="D260" s="245"/>
      <c r="E260" s="245"/>
      <c r="F260" s="245"/>
      <c r="G260" s="245"/>
      <c r="I260" s="245"/>
    </row>
    <row r="261" spans="1:9" x14ac:dyDescent="0.25">
      <c r="A261" s="245"/>
      <c r="B261" s="245"/>
      <c r="C261" s="245"/>
      <c r="D261" s="245"/>
      <c r="E261" s="245"/>
      <c r="F261" s="245"/>
      <c r="G261" s="245"/>
      <c r="I261" s="245"/>
    </row>
    <row r="262" spans="1:9" x14ac:dyDescent="0.25">
      <c r="A262" s="245"/>
      <c r="B262" s="245"/>
      <c r="C262" s="245"/>
      <c r="D262" s="245"/>
      <c r="E262" s="245"/>
      <c r="F262" s="245"/>
      <c r="G262" s="245"/>
      <c r="I262" s="245"/>
    </row>
    <row r="263" spans="1:9" x14ac:dyDescent="0.25">
      <c r="A263" s="245"/>
      <c r="B263" s="245"/>
      <c r="C263" s="245"/>
      <c r="D263" s="245"/>
      <c r="E263" s="245"/>
      <c r="F263" s="245"/>
      <c r="G263" s="245"/>
      <c r="I263" s="245"/>
    </row>
    <row r="264" spans="1:9" x14ac:dyDescent="0.25">
      <c r="A264" s="245"/>
      <c r="B264" s="245"/>
      <c r="C264" s="245"/>
      <c r="D264" s="245"/>
      <c r="E264" s="245"/>
      <c r="F264" s="245"/>
      <c r="G264" s="245"/>
      <c r="I264" s="245"/>
    </row>
    <row r="265" spans="1:9" x14ac:dyDescent="0.25">
      <c r="A265" s="245"/>
      <c r="B265" s="245"/>
      <c r="C265" s="245"/>
      <c r="D265" s="245"/>
      <c r="E265" s="245"/>
      <c r="F265" s="245"/>
      <c r="G265" s="245"/>
      <c r="I265" s="245"/>
    </row>
    <row r="266" spans="1:9" x14ac:dyDescent="0.25">
      <c r="A266" s="245"/>
      <c r="B266" s="245"/>
      <c r="C266" s="245"/>
      <c r="D266" s="245"/>
      <c r="E266" s="245"/>
      <c r="F266" s="245"/>
      <c r="G266" s="245"/>
      <c r="I266" s="245"/>
    </row>
    <row r="267" spans="1:9" x14ac:dyDescent="0.25">
      <c r="A267" s="245"/>
      <c r="B267" s="245"/>
      <c r="C267" s="245"/>
      <c r="D267" s="245"/>
      <c r="E267" s="245"/>
      <c r="F267" s="245"/>
      <c r="G267" s="245"/>
      <c r="I267" s="245"/>
    </row>
    <row r="268" spans="1:9" x14ac:dyDescent="0.25">
      <c r="A268" s="245"/>
      <c r="B268" s="245"/>
      <c r="C268" s="245"/>
      <c r="D268" s="245"/>
      <c r="E268" s="245"/>
      <c r="F268" s="245"/>
      <c r="G268" s="245"/>
      <c r="I268" s="245"/>
    </row>
    <row r="269" spans="1:9" x14ac:dyDescent="0.25">
      <c r="A269" s="245"/>
      <c r="B269" s="245"/>
      <c r="C269" s="245"/>
      <c r="D269" s="245"/>
      <c r="E269" s="245"/>
      <c r="F269" s="245"/>
      <c r="G269" s="245"/>
      <c r="I269" s="245"/>
    </row>
    <row r="270" spans="1:9" x14ac:dyDescent="0.25">
      <c r="A270" s="245"/>
      <c r="B270" s="245"/>
      <c r="C270" s="245"/>
      <c r="D270" s="245"/>
      <c r="E270" s="245"/>
      <c r="F270" s="245"/>
      <c r="G270" s="245"/>
      <c r="I270" s="245"/>
    </row>
    <row r="271" spans="1:9" x14ac:dyDescent="0.25">
      <c r="A271" s="245"/>
      <c r="B271" s="245"/>
      <c r="C271" s="245"/>
      <c r="D271" s="245"/>
      <c r="E271" s="245"/>
      <c r="F271" s="245"/>
      <c r="G271" s="245"/>
      <c r="I271" s="245"/>
    </row>
    <row r="272" spans="1:9" x14ac:dyDescent="0.25">
      <c r="A272" s="245"/>
      <c r="B272" s="245"/>
      <c r="C272" s="245"/>
      <c r="D272" s="245"/>
      <c r="E272" s="245"/>
      <c r="F272" s="245"/>
      <c r="G272" s="245"/>
      <c r="I272" s="245"/>
    </row>
    <row r="273" spans="1:9" x14ac:dyDescent="0.25">
      <c r="A273" s="245"/>
      <c r="B273" s="245"/>
      <c r="C273" s="245"/>
      <c r="D273" s="245"/>
      <c r="E273" s="245"/>
      <c r="F273" s="245"/>
      <c r="G273" s="245"/>
      <c r="I273" s="245"/>
    </row>
    <row r="274" spans="1:9" x14ac:dyDescent="0.25">
      <c r="A274" s="245"/>
      <c r="B274" s="245"/>
      <c r="C274" s="245"/>
      <c r="D274" s="245"/>
      <c r="E274" s="245"/>
      <c r="F274" s="245"/>
      <c r="G274" s="245"/>
      <c r="I274" s="245"/>
    </row>
    <row r="275" spans="1:9" x14ac:dyDescent="0.25">
      <c r="A275" s="245"/>
      <c r="B275" s="245"/>
      <c r="C275" s="245"/>
      <c r="D275" s="245"/>
      <c r="E275" s="245"/>
      <c r="F275" s="245"/>
      <c r="G275" s="245"/>
      <c r="I275" s="245"/>
    </row>
    <row r="276" spans="1:9" x14ac:dyDescent="0.25">
      <c r="A276" s="245"/>
      <c r="B276" s="245"/>
      <c r="C276" s="245"/>
      <c r="D276" s="245"/>
      <c r="E276" s="245"/>
      <c r="F276" s="245"/>
      <c r="G276" s="245"/>
      <c r="I276" s="245"/>
    </row>
    <row r="277" spans="1:9" x14ac:dyDescent="0.25">
      <c r="A277" s="245"/>
      <c r="B277" s="245"/>
      <c r="C277" s="245"/>
      <c r="D277" s="245"/>
      <c r="E277" s="245"/>
      <c r="F277" s="245"/>
      <c r="G277" s="245"/>
      <c r="I277" s="245"/>
    </row>
    <row r="278" spans="1:9" x14ac:dyDescent="0.25">
      <c r="A278" s="245"/>
      <c r="B278" s="245"/>
      <c r="C278" s="245"/>
      <c r="D278" s="245"/>
      <c r="E278" s="245"/>
      <c r="F278" s="245"/>
      <c r="G278" s="245"/>
      <c r="I278" s="245"/>
    </row>
    <row r="279" spans="1:9" x14ac:dyDescent="0.25">
      <c r="A279" s="245"/>
      <c r="B279" s="245"/>
      <c r="C279" s="245"/>
      <c r="D279" s="245"/>
      <c r="E279" s="245"/>
      <c r="F279" s="245"/>
      <c r="G279" s="245"/>
      <c r="I279" s="245"/>
    </row>
    <row r="280" spans="1:9" x14ac:dyDescent="0.25">
      <c r="A280" s="245"/>
      <c r="B280" s="245"/>
      <c r="C280" s="245"/>
      <c r="D280" s="245"/>
      <c r="E280" s="245"/>
      <c r="F280" s="245"/>
      <c r="G280" s="245"/>
      <c r="I280" s="245"/>
    </row>
    <row r="281" spans="1:9" x14ac:dyDescent="0.25">
      <c r="A281" s="245"/>
      <c r="B281" s="245"/>
      <c r="C281" s="245"/>
      <c r="D281" s="245"/>
      <c r="E281" s="245"/>
      <c r="F281" s="245"/>
      <c r="G281" s="245"/>
      <c r="I281" s="245"/>
    </row>
  </sheetData>
  <mergeCells count="31">
    <mergeCell ref="A39:E43"/>
    <mergeCell ref="A29:E29"/>
    <mergeCell ref="A32:F32"/>
    <mergeCell ref="A33:E33"/>
    <mergeCell ref="A34:E34"/>
    <mergeCell ref="A35:E35"/>
    <mergeCell ref="A36:E36"/>
    <mergeCell ref="A28:E28"/>
    <mergeCell ref="A16:E16"/>
    <mergeCell ref="A17:E17"/>
    <mergeCell ref="A18:E18"/>
    <mergeCell ref="A19:E19"/>
    <mergeCell ref="A20:E20"/>
    <mergeCell ref="A21:E21"/>
    <mergeCell ref="A22:E22"/>
    <mergeCell ref="A24:E24"/>
    <mergeCell ref="A25:E25"/>
    <mergeCell ref="A26:E26"/>
    <mergeCell ref="A27:E27"/>
    <mergeCell ref="A14:E14"/>
    <mergeCell ref="A2:G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zoomScaleNormal="100" workbookViewId="0">
      <selection activeCell="A19" sqref="A19:E19"/>
    </sheetView>
  </sheetViews>
  <sheetFormatPr baseColWidth="10" defaultRowHeight="13.2" x14ac:dyDescent="0.25"/>
  <cols>
    <col min="1" max="1" width="13.5546875" style="475" customWidth="1"/>
    <col min="2" max="2" width="13.33203125" style="475" customWidth="1"/>
    <col min="3" max="5" width="11.44140625" style="475"/>
    <col min="6" max="6" width="13.109375" style="475" customWidth="1"/>
    <col min="7" max="7" width="14.5546875" style="475" customWidth="1"/>
    <col min="8" max="253" width="11.44140625" style="475"/>
    <col min="254" max="254" width="13.5546875" style="475" customWidth="1"/>
    <col min="255" max="255" width="13.33203125" style="475" customWidth="1"/>
    <col min="256" max="509" width="11.44140625" style="475"/>
    <col min="510" max="510" width="13.5546875" style="475" customWidth="1"/>
    <col min="511" max="511" width="13.33203125" style="475" customWidth="1"/>
    <col min="512" max="765" width="11.44140625" style="475"/>
    <col min="766" max="766" width="13.5546875" style="475" customWidth="1"/>
    <col min="767" max="767" width="13.33203125" style="475" customWidth="1"/>
    <col min="768" max="1021" width="11.44140625" style="475"/>
    <col min="1022" max="1022" width="13.5546875" style="475" customWidth="1"/>
    <col min="1023" max="1023" width="13.33203125" style="475" customWidth="1"/>
    <col min="1024" max="1277" width="11.44140625" style="475"/>
    <col min="1278" max="1278" width="13.5546875" style="475" customWidth="1"/>
    <col min="1279" max="1279" width="13.33203125" style="475" customWidth="1"/>
    <col min="1280" max="1533" width="11.44140625" style="475"/>
    <col min="1534" max="1534" width="13.5546875" style="475" customWidth="1"/>
    <col min="1535" max="1535" width="13.33203125" style="475" customWidth="1"/>
    <col min="1536" max="1789" width="11.44140625" style="475"/>
    <col min="1790" max="1790" width="13.5546875" style="475" customWidth="1"/>
    <col min="1791" max="1791" width="13.33203125" style="475" customWidth="1"/>
    <col min="1792" max="2045" width="11.44140625" style="475"/>
    <col min="2046" max="2046" width="13.5546875" style="475" customWidth="1"/>
    <col min="2047" max="2047" width="13.33203125" style="475" customWidth="1"/>
    <col min="2048" max="2301" width="11.44140625" style="475"/>
    <col min="2302" max="2302" width="13.5546875" style="475" customWidth="1"/>
    <col min="2303" max="2303" width="13.33203125" style="475" customWidth="1"/>
    <col min="2304" max="2557" width="11.44140625" style="475"/>
    <col min="2558" max="2558" width="13.5546875" style="475" customWidth="1"/>
    <col min="2559" max="2559" width="13.33203125" style="475" customWidth="1"/>
    <col min="2560" max="2813" width="11.44140625" style="475"/>
    <col min="2814" max="2814" width="13.5546875" style="475" customWidth="1"/>
    <col min="2815" max="2815" width="13.33203125" style="475" customWidth="1"/>
    <col min="2816" max="3069" width="11.44140625" style="475"/>
    <col min="3070" max="3070" width="13.5546875" style="475" customWidth="1"/>
    <col min="3071" max="3071" width="13.33203125" style="475" customWidth="1"/>
    <col min="3072" max="3325" width="11.44140625" style="475"/>
    <col min="3326" max="3326" width="13.5546875" style="475" customWidth="1"/>
    <col min="3327" max="3327" width="13.33203125" style="475" customWidth="1"/>
    <col min="3328" max="3581" width="11.44140625" style="475"/>
    <col min="3582" max="3582" width="13.5546875" style="475" customWidth="1"/>
    <col min="3583" max="3583" width="13.33203125" style="475" customWidth="1"/>
    <col min="3584" max="3837" width="11.44140625" style="475"/>
    <col min="3838" max="3838" width="13.5546875" style="475" customWidth="1"/>
    <col min="3839" max="3839" width="13.33203125" style="475" customWidth="1"/>
    <col min="3840" max="4093" width="11.44140625" style="475"/>
    <col min="4094" max="4094" width="13.5546875" style="475" customWidth="1"/>
    <col min="4095" max="4095" width="13.33203125" style="475" customWidth="1"/>
    <col min="4096" max="4349" width="11.44140625" style="475"/>
    <col min="4350" max="4350" width="13.5546875" style="475" customWidth="1"/>
    <col min="4351" max="4351" width="13.33203125" style="475" customWidth="1"/>
    <col min="4352" max="4605" width="11.44140625" style="475"/>
    <col min="4606" max="4606" width="13.5546875" style="475" customWidth="1"/>
    <col min="4607" max="4607" width="13.33203125" style="475" customWidth="1"/>
    <col min="4608" max="4861" width="11.44140625" style="475"/>
    <col min="4862" max="4862" width="13.5546875" style="475" customWidth="1"/>
    <col min="4863" max="4863" width="13.33203125" style="475" customWidth="1"/>
    <col min="4864" max="5117" width="11.44140625" style="475"/>
    <col min="5118" max="5118" width="13.5546875" style="475" customWidth="1"/>
    <col min="5119" max="5119" width="13.33203125" style="475" customWidth="1"/>
    <col min="5120" max="5373" width="11.44140625" style="475"/>
    <col min="5374" max="5374" width="13.5546875" style="475" customWidth="1"/>
    <col min="5375" max="5375" width="13.33203125" style="475" customWidth="1"/>
    <col min="5376" max="5629" width="11.44140625" style="475"/>
    <col min="5630" max="5630" width="13.5546875" style="475" customWidth="1"/>
    <col min="5631" max="5631" width="13.33203125" style="475" customWidth="1"/>
    <col min="5632" max="5885" width="11.44140625" style="475"/>
    <col min="5886" max="5886" width="13.5546875" style="475" customWidth="1"/>
    <col min="5887" max="5887" width="13.33203125" style="475" customWidth="1"/>
    <col min="5888" max="6141" width="11.44140625" style="475"/>
    <col min="6142" max="6142" width="13.5546875" style="475" customWidth="1"/>
    <col min="6143" max="6143" width="13.33203125" style="475" customWidth="1"/>
    <col min="6144" max="6397" width="11.44140625" style="475"/>
    <col min="6398" max="6398" width="13.5546875" style="475" customWidth="1"/>
    <col min="6399" max="6399" width="13.33203125" style="475" customWidth="1"/>
    <col min="6400" max="6653" width="11.44140625" style="475"/>
    <col min="6654" max="6654" width="13.5546875" style="475" customWidth="1"/>
    <col min="6655" max="6655" width="13.33203125" style="475" customWidth="1"/>
    <col min="6656" max="6909" width="11.44140625" style="475"/>
    <col min="6910" max="6910" width="13.5546875" style="475" customWidth="1"/>
    <col min="6911" max="6911" width="13.33203125" style="475" customWidth="1"/>
    <col min="6912" max="7165" width="11.44140625" style="475"/>
    <col min="7166" max="7166" width="13.5546875" style="475" customWidth="1"/>
    <col min="7167" max="7167" width="13.33203125" style="475" customWidth="1"/>
    <col min="7168" max="7421" width="11.44140625" style="475"/>
    <col min="7422" max="7422" width="13.5546875" style="475" customWidth="1"/>
    <col min="7423" max="7423" width="13.33203125" style="475" customWidth="1"/>
    <col min="7424" max="7677" width="11.44140625" style="475"/>
    <col min="7678" max="7678" width="13.5546875" style="475" customWidth="1"/>
    <col min="7679" max="7679" width="13.33203125" style="475" customWidth="1"/>
    <col min="7680" max="7933" width="11.44140625" style="475"/>
    <col min="7934" max="7934" width="13.5546875" style="475" customWidth="1"/>
    <col min="7935" max="7935" width="13.33203125" style="475" customWidth="1"/>
    <col min="7936" max="8189" width="11.44140625" style="475"/>
    <col min="8190" max="8190" width="13.5546875" style="475" customWidth="1"/>
    <col min="8191" max="8191" width="13.33203125" style="475" customWidth="1"/>
    <col min="8192" max="8445" width="11.44140625" style="475"/>
    <col min="8446" max="8446" width="13.5546875" style="475" customWidth="1"/>
    <col min="8447" max="8447" width="13.33203125" style="475" customWidth="1"/>
    <col min="8448" max="8701" width="11.44140625" style="475"/>
    <col min="8702" max="8702" width="13.5546875" style="475" customWidth="1"/>
    <col min="8703" max="8703" width="13.33203125" style="475" customWidth="1"/>
    <col min="8704" max="8957" width="11.44140625" style="475"/>
    <col min="8958" max="8958" width="13.5546875" style="475" customWidth="1"/>
    <col min="8959" max="8959" width="13.33203125" style="475" customWidth="1"/>
    <col min="8960" max="9213" width="11.44140625" style="475"/>
    <col min="9214" max="9214" width="13.5546875" style="475" customWidth="1"/>
    <col min="9215" max="9215" width="13.33203125" style="475" customWidth="1"/>
    <col min="9216" max="9469" width="11.44140625" style="475"/>
    <col min="9470" max="9470" width="13.5546875" style="475" customWidth="1"/>
    <col min="9471" max="9471" width="13.33203125" style="475" customWidth="1"/>
    <col min="9472" max="9725" width="11.44140625" style="475"/>
    <col min="9726" max="9726" width="13.5546875" style="475" customWidth="1"/>
    <col min="9727" max="9727" width="13.33203125" style="475" customWidth="1"/>
    <col min="9728" max="9981" width="11.44140625" style="475"/>
    <col min="9982" max="9982" width="13.5546875" style="475" customWidth="1"/>
    <col min="9983" max="9983" width="13.33203125" style="475" customWidth="1"/>
    <col min="9984" max="10237" width="11.44140625" style="475"/>
    <col min="10238" max="10238" width="13.5546875" style="475" customWidth="1"/>
    <col min="10239" max="10239" width="13.33203125" style="475" customWidth="1"/>
    <col min="10240" max="10493" width="11.44140625" style="475"/>
    <col min="10494" max="10494" width="13.5546875" style="475" customWidth="1"/>
    <col min="10495" max="10495" width="13.33203125" style="475" customWidth="1"/>
    <col min="10496" max="10749" width="11.44140625" style="475"/>
    <col min="10750" max="10750" width="13.5546875" style="475" customWidth="1"/>
    <col min="10751" max="10751" width="13.33203125" style="475" customWidth="1"/>
    <col min="10752" max="11005" width="11.44140625" style="475"/>
    <col min="11006" max="11006" width="13.5546875" style="475" customWidth="1"/>
    <col min="11007" max="11007" width="13.33203125" style="475" customWidth="1"/>
    <col min="11008" max="11261" width="11.44140625" style="475"/>
    <col min="11262" max="11262" width="13.5546875" style="475" customWidth="1"/>
    <col min="11263" max="11263" width="13.33203125" style="475" customWidth="1"/>
    <col min="11264" max="11517" width="11.44140625" style="475"/>
    <col min="11518" max="11518" width="13.5546875" style="475" customWidth="1"/>
    <col min="11519" max="11519" width="13.33203125" style="475" customWidth="1"/>
    <col min="11520" max="11773" width="11.44140625" style="475"/>
    <col min="11774" max="11774" width="13.5546875" style="475" customWidth="1"/>
    <col min="11775" max="11775" width="13.33203125" style="475" customWidth="1"/>
    <col min="11776" max="12029" width="11.44140625" style="475"/>
    <col min="12030" max="12030" width="13.5546875" style="475" customWidth="1"/>
    <col min="12031" max="12031" width="13.33203125" style="475" customWidth="1"/>
    <col min="12032" max="12285" width="11.44140625" style="475"/>
    <col min="12286" max="12286" width="13.5546875" style="475" customWidth="1"/>
    <col min="12287" max="12287" width="13.33203125" style="475" customWidth="1"/>
    <col min="12288" max="12541" width="11.44140625" style="475"/>
    <col min="12542" max="12542" width="13.5546875" style="475" customWidth="1"/>
    <col min="12543" max="12543" width="13.33203125" style="475" customWidth="1"/>
    <col min="12544" max="12797" width="11.44140625" style="475"/>
    <col min="12798" max="12798" width="13.5546875" style="475" customWidth="1"/>
    <col min="12799" max="12799" width="13.33203125" style="475" customWidth="1"/>
    <col min="12800" max="13053" width="11.44140625" style="475"/>
    <col min="13054" max="13054" width="13.5546875" style="475" customWidth="1"/>
    <col min="13055" max="13055" width="13.33203125" style="475" customWidth="1"/>
    <col min="13056" max="13309" width="11.44140625" style="475"/>
    <col min="13310" max="13310" width="13.5546875" style="475" customWidth="1"/>
    <col min="13311" max="13311" width="13.33203125" style="475" customWidth="1"/>
    <col min="13312" max="13565" width="11.44140625" style="475"/>
    <col min="13566" max="13566" width="13.5546875" style="475" customWidth="1"/>
    <col min="13567" max="13567" width="13.33203125" style="475" customWidth="1"/>
    <col min="13568" max="13821" width="11.44140625" style="475"/>
    <col min="13822" max="13822" width="13.5546875" style="475" customWidth="1"/>
    <col min="13823" max="13823" width="13.33203125" style="475" customWidth="1"/>
    <col min="13824" max="14077" width="11.44140625" style="475"/>
    <col min="14078" max="14078" width="13.5546875" style="475" customWidth="1"/>
    <col min="14079" max="14079" width="13.33203125" style="475" customWidth="1"/>
    <col min="14080" max="14333" width="11.44140625" style="475"/>
    <col min="14334" max="14334" width="13.5546875" style="475" customWidth="1"/>
    <col min="14335" max="14335" width="13.33203125" style="475" customWidth="1"/>
    <col min="14336" max="14589" width="11.44140625" style="475"/>
    <col min="14590" max="14590" width="13.5546875" style="475" customWidth="1"/>
    <col min="14591" max="14591" width="13.33203125" style="475" customWidth="1"/>
    <col min="14592" max="14845" width="11.44140625" style="475"/>
    <col min="14846" max="14846" width="13.5546875" style="475" customWidth="1"/>
    <col min="14847" max="14847" width="13.33203125" style="475" customWidth="1"/>
    <col min="14848" max="15101" width="11.44140625" style="475"/>
    <col min="15102" max="15102" width="13.5546875" style="475" customWidth="1"/>
    <col min="15103" max="15103" width="13.33203125" style="475" customWidth="1"/>
    <col min="15104" max="15357" width="11.44140625" style="475"/>
    <col min="15358" max="15358" width="13.5546875" style="475" customWidth="1"/>
    <col min="15359" max="15359" width="13.33203125" style="475" customWidth="1"/>
    <col min="15360" max="15613" width="11.44140625" style="475"/>
    <col min="15614" max="15614" width="13.5546875" style="475" customWidth="1"/>
    <col min="15615" max="15615" width="13.33203125" style="475" customWidth="1"/>
    <col min="15616" max="15869" width="11.44140625" style="475"/>
    <col min="15870" max="15870" width="13.5546875" style="475" customWidth="1"/>
    <col min="15871" max="15871" width="13.33203125" style="475" customWidth="1"/>
    <col min="15872" max="16125" width="11.44140625" style="475"/>
    <col min="16126" max="16126" width="13.5546875" style="475" customWidth="1"/>
    <col min="16127" max="16127" width="13.33203125" style="475" customWidth="1"/>
    <col min="16128" max="16384" width="11.44140625" style="475"/>
  </cols>
  <sheetData>
    <row r="2" spans="1:8" ht="13.8" x14ac:dyDescent="0.25">
      <c r="A2" s="527" t="s">
        <v>789</v>
      </c>
      <c r="B2" s="527"/>
      <c r="C2" s="527"/>
      <c r="D2" s="527"/>
      <c r="E2" s="527"/>
      <c r="F2" s="527"/>
      <c r="G2" s="527"/>
    </row>
    <row r="4" spans="1:8" x14ac:dyDescent="0.25">
      <c r="A4" s="552" t="s">
        <v>766</v>
      </c>
      <c r="B4" s="552"/>
      <c r="C4" s="552"/>
      <c r="D4" s="552"/>
      <c r="E4" s="552"/>
      <c r="F4" s="552"/>
      <c r="G4" s="552"/>
    </row>
    <row r="5" spans="1:8" ht="15.6" x14ac:dyDescent="0.3">
      <c r="A5" s="531" t="s">
        <v>790</v>
      </c>
      <c r="B5" s="531"/>
      <c r="C5" s="531"/>
      <c r="D5" s="531"/>
      <c r="E5" s="531"/>
      <c r="F5" s="276">
        <f>[1]Resultatregnskap!C5</f>
        <v>40908</v>
      </c>
      <c r="G5" s="276">
        <f>[1]Resultatregnskap!E5</f>
        <v>40543</v>
      </c>
      <c r="H5" s="490" t="s">
        <v>407</v>
      </c>
    </row>
    <row r="7" spans="1:8" ht="13.8" x14ac:dyDescent="0.25">
      <c r="A7" s="532" t="s">
        <v>791</v>
      </c>
      <c r="B7" s="532"/>
      <c r="C7" s="532"/>
      <c r="D7" s="532"/>
      <c r="E7" s="532"/>
      <c r="F7" s="494">
        <v>476026</v>
      </c>
      <c r="G7" s="495">
        <v>671330</v>
      </c>
    </row>
    <row r="8" spans="1:8" ht="13.8" x14ac:dyDescent="0.25">
      <c r="A8" s="553" t="s">
        <v>792</v>
      </c>
      <c r="B8" s="553"/>
      <c r="C8" s="553"/>
      <c r="D8" s="553"/>
      <c r="E8" s="553"/>
      <c r="F8" s="494">
        <v>23678</v>
      </c>
      <c r="G8" s="495">
        <v>0</v>
      </c>
    </row>
    <row r="9" spans="1:8" ht="13.8" x14ac:dyDescent="0.25">
      <c r="A9" s="553" t="s">
        <v>793</v>
      </c>
      <c r="B9" s="553"/>
      <c r="C9" s="553"/>
      <c r="D9" s="553"/>
      <c r="E9" s="553"/>
      <c r="F9" s="494">
        <v>152016</v>
      </c>
      <c r="G9" s="495">
        <v>0</v>
      </c>
    </row>
    <row r="10" spans="1:8" ht="13.8" x14ac:dyDescent="0.25">
      <c r="A10" s="554" t="s">
        <v>794</v>
      </c>
      <c r="B10" s="554"/>
      <c r="C10" s="554"/>
      <c r="D10" s="554"/>
      <c r="E10" s="554"/>
      <c r="F10" s="290">
        <f>SUBTOTAL(9,F7:F9)</f>
        <v>651720</v>
      </c>
      <c r="G10" s="290">
        <f>SUBTOTAL(9,G7:G9)</f>
        <v>671330</v>
      </c>
      <c r="H10" s="491" t="s">
        <v>795</v>
      </c>
    </row>
    <row r="11" spans="1:8" ht="13.8" x14ac:dyDescent="0.25">
      <c r="A11" s="492"/>
      <c r="B11" s="492"/>
      <c r="C11" s="492"/>
      <c r="D11" s="492"/>
      <c r="E11" s="492"/>
      <c r="F11" s="138"/>
      <c r="G11" s="138"/>
      <c r="H11" s="493"/>
    </row>
    <row r="12" spans="1:8" x14ac:dyDescent="0.25">
      <c r="A12" s="555" t="s">
        <v>796</v>
      </c>
      <c r="B12" s="555"/>
      <c r="C12" s="555"/>
      <c r="D12" s="555"/>
      <c r="E12" s="555"/>
      <c r="F12" s="555"/>
      <c r="G12" s="555"/>
      <c r="H12" s="493"/>
    </row>
    <row r="13" spans="1:8" ht="13.8" x14ac:dyDescent="0.25">
      <c r="A13" s="532" t="s">
        <v>797</v>
      </c>
      <c r="B13" s="532"/>
      <c r="C13" s="532"/>
      <c r="D13" s="532"/>
      <c r="E13" s="532"/>
      <c r="F13" s="328">
        <f>F10</f>
        <v>651720</v>
      </c>
      <c r="G13" s="291">
        <f>G10</f>
        <v>671330</v>
      </c>
      <c r="H13" s="59"/>
    </row>
    <row r="14" spans="1:8" ht="13.8" x14ac:dyDescent="0.25">
      <c r="A14" s="553" t="s">
        <v>798</v>
      </c>
      <c r="B14" s="553"/>
      <c r="C14" s="553"/>
      <c r="D14" s="553"/>
      <c r="E14" s="553"/>
      <c r="F14" s="494">
        <v>23356</v>
      </c>
      <c r="G14" s="495">
        <v>22361</v>
      </c>
      <c r="H14" s="491" t="s">
        <v>799</v>
      </c>
    </row>
    <row r="15" spans="1:8" ht="13.8" x14ac:dyDescent="0.25">
      <c r="A15" s="554" t="s">
        <v>800</v>
      </c>
      <c r="B15" s="554"/>
      <c r="C15" s="554"/>
      <c r="D15" s="554"/>
      <c r="E15" s="554"/>
      <c r="F15" s="290">
        <f>F13-F14</f>
        <v>628364</v>
      </c>
      <c r="G15" s="337">
        <f>G13-G14</f>
        <v>648969</v>
      </c>
      <c r="H15" s="491" t="s">
        <v>801</v>
      </c>
    </row>
    <row r="16" spans="1:8" x14ac:dyDescent="0.25">
      <c r="F16" s="291"/>
      <c r="G16" s="291"/>
    </row>
    <row r="17" spans="1:8" x14ac:dyDescent="0.25">
      <c r="A17" s="552" t="s">
        <v>802</v>
      </c>
      <c r="B17" s="552"/>
      <c r="C17" s="552"/>
      <c r="D17" s="552"/>
      <c r="E17" s="552"/>
      <c r="F17" s="291"/>
      <c r="G17" s="291"/>
    </row>
    <row r="18" spans="1:8" ht="13.8" x14ac:dyDescent="0.25">
      <c r="A18" s="532" t="s">
        <v>803</v>
      </c>
      <c r="B18" s="532"/>
      <c r="C18" s="532"/>
      <c r="D18" s="532"/>
      <c r="E18" s="532"/>
      <c r="F18" s="289">
        <f>F7</f>
        <v>476026</v>
      </c>
      <c r="G18" s="288">
        <f>G7</f>
        <v>671330</v>
      </c>
    </row>
    <row r="19" spans="1:8" ht="13.8" x14ac:dyDescent="0.25">
      <c r="A19" s="532" t="s">
        <v>804</v>
      </c>
      <c r="B19" s="532"/>
      <c r="C19" s="532"/>
      <c r="D19" s="532"/>
      <c r="E19" s="532"/>
      <c r="F19" s="289">
        <f>F8</f>
        <v>23678</v>
      </c>
      <c r="G19" s="288">
        <f>G8</f>
        <v>0</v>
      </c>
    </row>
    <row r="20" spans="1:8" ht="13.8" x14ac:dyDescent="0.25">
      <c r="A20" s="532" t="s">
        <v>805</v>
      </c>
      <c r="B20" s="532"/>
      <c r="C20" s="532"/>
      <c r="D20" s="532"/>
      <c r="E20" s="532"/>
      <c r="F20" s="494">
        <v>128611</v>
      </c>
      <c r="G20" s="495">
        <v>124146</v>
      </c>
    </row>
    <row r="21" spans="1:8" ht="13.8" x14ac:dyDescent="0.25">
      <c r="A21" s="556" t="s">
        <v>806</v>
      </c>
      <c r="B21" s="556"/>
      <c r="C21" s="556"/>
      <c r="D21" s="556"/>
      <c r="E21" s="556"/>
      <c r="F21" s="290">
        <f>SUBTOTAL(9,F18:F20)</f>
        <v>628315</v>
      </c>
      <c r="G21" s="337">
        <f>SUBTOTAL(9,G18:G20)</f>
        <v>795476</v>
      </c>
    </row>
    <row r="24" spans="1:8" x14ac:dyDescent="0.25">
      <c r="A24" s="557" t="s">
        <v>807</v>
      </c>
      <c r="B24" s="558"/>
      <c r="C24" s="558"/>
      <c r="D24" s="558"/>
      <c r="E24" s="559"/>
      <c r="H24" s="291"/>
    </row>
    <row r="25" spans="1:8" x14ac:dyDescent="0.25">
      <c r="A25" s="560"/>
      <c r="B25" s="561"/>
      <c r="C25" s="561"/>
      <c r="D25" s="561"/>
      <c r="E25" s="562"/>
    </row>
    <row r="26" spans="1:8" x14ac:dyDescent="0.25">
      <c r="A26" s="560"/>
      <c r="B26" s="561"/>
      <c r="C26" s="561"/>
      <c r="D26" s="561"/>
      <c r="E26" s="562"/>
    </row>
    <row r="27" spans="1:8" x14ac:dyDescent="0.25">
      <c r="A27" s="560"/>
      <c r="B27" s="561"/>
      <c r="C27" s="561"/>
      <c r="D27" s="561"/>
      <c r="E27" s="562"/>
    </row>
    <row r="28" spans="1:8" x14ac:dyDescent="0.25">
      <c r="A28" s="563"/>
      <c r="B28" s="564"/>
      <c r="C28" s="564"/>
      <c r="D28" s="564"/>
      <c r="E28" s="565"/>
    </row>
    <row r="30" spans="1:8" x14ac:dyDescent="0.25">
      <c r="A30" s="499" t="s">
        <v>818</v>
      </c>
    </row>
  </sheetData>
  <mergeCells count="17">
    <mergeCell ref="A18:E18"/>
    <mergeCell ref="A19:E19"/>
    <mergeCell ref="A20:E20"/>
    <mergeCell ref="A21:E21"/>
    <mergeCell ref="A24:E28"/>
    <mergeCell ref="A17:E17"/>
    <mergeCell ref="A2:G2"/>
    <mergeCell ref="A4:G4"/>
    <mergeCell ref="A5:E5"/>
    <mergeCell ref="A7:E7"/>
    <mergeCell ref="A8:E8"/>
    <mergeCell ref="A9:E9"/>
    <mergeCell ref="A10:E10"/>
    <mergeCell ref="A12:G12"/>
    <mergeCell ref="A13:E13"/>
    <mergeCell ref="A14:E14"/>
    <mergeCell ref="A15:E15"/>
  </mergeCells>
  <pageMargins left="0.7" right="0.7" top="0.75" bottom="0.75" header="0.3" footer="0.3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2:J68"/>
  <sheetViews>
    <sheetView topLeftCell="A13" zoomScaleNormal="100" workbookViewId="0">
      <selection activeCell="C9" sqref="C9"/>
    </sheetView>
  </sheetViews>
  <sheetFormatPr baseColWidth="10" defaultColWidth="11.44140625" defaultRowHeight="15" customHeight="1" x14ac:dyDescent="0.25"/>
  <cols>
    <col min="1" max="1" width="69.5546875" style="245" customWidth="1"/>
    <col min="2" max="4" width="15.6640625" style="244" customWidth="1"/>
    <col min="5" max="5" width="15.6640625" style="245" customWidth="1"/>
    <col min="6" max="16384" width="11.44140625" style="245"/>
  </cols>
  <sheetData>
    <row r="2" spans="1:5" s="242" customFormat="1" ht="15" customHeight="1" x14ac:dyDescent="0.3">
      <c r="A2" s="240" t="s">
        <v>0</v>
      </c>
      <c r="B2" s="241"/>
      <c r="C2" s="241"/>
      <c r="D2" s="241"/>
    </row>
    <row r="4" spans="1:5" ht="15" customHeight="1" x14ac:dyDescent="0.3">
      <c r="A4" s="243" t="s">
        <v>325</v>
      </c>
    </row>
    <row r="5" spans="1:5" ht="15" customHeight="1" thickBot="1" x14ac:dyDescent="0.3"/>
    <row r="6" spans="1:5" s="242" customFormat="1" ht="47.4" thickBot="1" x14ac:dyDescent="0.3">
      <c r="A6" s="246"/>
      <c r="B6" s="247" t="s">
        <v>326</v>
      </c>
      <c r="C6" s="247" t="s">
        <v>327</v>
      </c>
      <c r="D6" s="247" t="s">
        <v>328</v>
      </c>
      <c r="E6" s="247" t="s">
        <v>329</v>
      </c>
    </row>
    <row r="7" spans="1:5" s="242" customFormat="1" ht="16.2" thickBot="1" x14ac:dyDescent="0.3">
      <c r="A7" s="248"/>
      <c r="B7" s="249">
        <f>Resultatregnskap!C5</f>
        <v>40908</v>
      </c>
      <c r="C7" s="250">
        <f>Resultatregnskap!C5</f>
        <v>40908</v>
      </c>
      <c r="D7" s="250">
        <f>Resultatregnskap!C5</f>
        <v>40908</v>
      </c>
      <c r="E7" s="251">
        <f>Resultatregnskap!D5</f>
        <v>40543</v>
      </c>
    </row>
    <row r="8" spans="1:5" s="242" customFormat="1" ht="15" customHeight="1" x14ac:dyDescent="0.25">
      <c r="A8" s="252" t="s">
        <v>37</v>
      </c>
      <c r="B8" s="253"/>
      <c r="C8" s="253"/>
      <c r="D8" s="253"/>
      <c r="E8" s="253"/>
    </row>
    <row r="9" spans="1:5" s="256" customFormat="1" ht="15" customHeight="1" x14ac:dyDescent="0.25">
      <c r="A9" s="254" t="s">
        <v>191</v>
      </c>
      <c r="B9" s="501">
        <v>3651523</v>
      </c>
      <c r="C9" s="460">
        <f>Resultatregnskap!C7</f>
        <v>3672578</v>
      </c>
      <c r="D9" s="460">
        <f t="shared" ref="D9:D14" si="0">B9-C9</f>
        <v>-21055</v>
      </c>
      <c r="E9" s="460">
        <f>Resultatregnskap!D7</f>
        <v>3665331</v>
      </c>
    </row>
    <row r="10" spans="1:5" s="256" customFormat="1" ht="15" customHeight="1" x14ac:dyDescent="0.25">
      <c r="A10" s="254" t="s">
        <v>282</v>
      </c>
      <c r="B10" s="501">
        <v>0</v>
      </c>
      <c r="C10" s="460">
        <f>Resultatregnskap!C8</f>
        <v>0</v>
      </c>
      <c r="D10" s="460">
        <f t="shared" si="0"/>
        <v>0</v>
      </c>
      <c r="E10" s="460">
        <f>Resultatregnskap!D8</f>
        <v>0</v>
      </c>
    </row>
    <row r="11" spans="1:5" s="256" customFormat="1" ht="15" customHeight="1" x14ac:dyDescent="0.25">
      <c r="A11" s="254" t="s">
        <v>351</v>
      </c>
      <c r="B11" s="501">
        <v>1164115</v>
      </c>
      <c r="C11" s="460">
        <f>Resultatregnskap!C9</f>
        <v>1272798</v>
      </c>
      <c r="D11" s="460">
        <f t="shared" si="0"/>
        <v>-108683</v>
      </c>
      <c r="E11" s="460">
        <f>Resultatregnskap!D9</f>
        <v>1186095</v>
      </c>
    </row>
    <row r="12" spans="1:5" s="256" customFormat="1" ht="15" customHeight="1" x14ac:dyDescent="0.25">
      <c r="A12" s="254" t="s">
        <v>38</v>
      </c>
      <c r="B12" s="501">
        <v>0</v>
      </c>
      <c r="C12" s="460">
        <f>Resultatregnskap!C10</f>
        <v>0</v>
      </c>
      <c r="D12" s="460">
        <f t="shared" si="0"/>
        <v>0</v>
      </c>
      <c r="E12" s="460">
        <f>Resultatregnskap!D10</f>
        <v>0</v>
      </c>
    </row>
    <row r="13" spans="1:5" s="256" customFormat="1" ht="15" customHeight="1" x14ac:dyDescent="0.25">
      <c r="A13" s="254" t="s">
        <v>6</v>
      </c>
      <c r="B13" s="501">
        <v>293595</v>
      </c>
      <c r="C13" s="460">
        <f>Resultatregnskap!C11</f>
        <v>294550</v>
      </c>
      <c r="D13" s="460">
        <f t="shared" si="0"/>
        <v>-955</v>
      </c>
      <c r="E13" s="460">
        <f>Resultatregnskap!D11</f>
        <v>246361</v>
      </c>
    </row>
    <row r="14" spans="1:5" s="256" customFormat="1" ht="15" customHeight="1" x14ac:dyDescent="0.25">
      <c r="A14" s="254" t="s">
        <v>39</v>
      </c>
      <c r="B14" s="501">
        <v>0</v>
      </c>
      <c r="C14" s="460">
        <f>Resultatregnskap!C12</f>
        <v>742</v>
      </c>
      <c r="D14" s="460">
        <f t="shared" si="0"/>
        <v>-742</v>
      </c>
      <c r="E14" s="460">
        <f>Resultatregnskap!D12</f>
        <v>0</v>
      </c>
    </row>
    <row r="15" spans="1:5" s="242" customFormat="1" ht="15" customHeight="1" x14ac:dyDescent="0.25">
      <c r="A15" s="257" t="s">
        <v>7</v>
      </c>
      <c r="B15" s="267">
        <f>SUM(B9:B14)</f>
        <v>5109233</v>
      </c>
      <c r="C15" s="267">
        <f>SUM(C9:C14)</f>
        <v>5240668</v>
      </c>
      <c r="D15" s="267">
        <f>SUM(D9:D14)</f>
        <v>-131435</v>
      </c>
      <c r="E15" s="267">
        <f>SUM(E9:E14)</f>
        <v>5097787</v>
      </c>
    </row>
    <row r="16" spans="1:5" s="242" customFormat="1" ht="15" customHeight="1" x14ac:dyDescent="0.25">
      <c r="A16" s="258"/>
      <c r="B16" s="255"/>
      <c r="C16" s="255"/>
      <c r="D16" s="253"/>
      <c r="E16" s="255"/>
    </row>
    <row r="17" spans="1:10" s="242" customFormat="1" ht="15" customHeight="1" x14ac:dyDescent="0.25">
      <c r="A17" s="252" t="s">
        <v>40</v>
      </c>
      <c r="B17" s="259"/>
      <c r="C17" s="259"/>
      <c r="D17" s="253"/>
      <c r="E17" s="259"/>
    </row>
    <row r="18" spans="1:10" s="242" customFormat="1" ht="15" customHeight="1" x14ac:dyDescent="0.25">
      <c r="A18" s="254" t="s">
        <v>284</v>
      </c>
      <c r="B18" s="502">
        <v>3426730</v>
      </c>
      <c r="C18" s="460">
        <f>Resultatregnskap!C16</f>
        <v>3251937</v>
      </c>
      <c r="D18" s="460">
        <f>B18-C18</f>
        <v>174793</v>
      </c>
      <c r="E18" s="460">
        <f>Resultatregnskap!D16</f>
        <v>3120492</v>
      </c>
    </row>
    <row r="19" spans="1:10" s="242" customFormat="1" ht="15" customHeight="1" x14ac:dyDescent="0.25">
      <c r="A19" s="254" t="s">
        <v>41</v>
      </c>
      <c r="B19" s="255">
        <v>0</v>
      </c>
      <c r="C19" s="460">
        <f>Resultatregnskap!C17</f>
        <v>613</v>
      </c>
      <c r="D19" s="460">
        <f>B19-C19</f>
        <v>-613</v>
      </c>
      <c r="E19" s="460">
        <f>Resultatregnskap!D17</f>
        <v>996</v>
      </c>
    </row>
    <row r="20" spans="1:10" s="242" customFormat="1" ht="15" customHeight="1" x14ac:dyDescent="0.25">
      <c r="A20" s="254" t="s">
        <v>42</v>
      </c>
      <c r="B20" s="255">
        <v>1280436</v>
      </c>
      <c r="C20" s="460">
        <f>Resultatregnskap!C18</f>
        <v>1461687</v>
      </c>
      <c r="D20" s="460">
        <f>B20-C20</f>
        <v>-181251</v>
      </c>
      <c r="E20" s="460">
        <f>Resultatregnskap!D18</f>
        <v>1368813</v>
      </c>
    </row>
    <row r="21" spans="1:10" s="242" customFormat="1" ht="15" customHeight="1" x14ac:dyDescent="0.25">
      <c r="A21" s="254" t="s">
        <v>283</v>
      </c>
      <c r="B21" s="255">
        <v>0</v>
      </c>
      <c r="C21" s="460">
        <f>Resultatregnskap!C19</f>
        <v>0</v>
      </c>
      <c r="D21" s="460">
        <v>0</v>
      </c>
      <c r="E21" s="460">
        <f>Resultatregnskap!D19</f>
        <v>0</v>
      </c>
    </row>
    <row r="22" spans="1:10" s="242" customFormat="1" ht="15" customHeight="1" x14ac:dyDescent="0.25">
      <c r="A22" s="254" t="s">
        <v>43</v>
      </c>
      <c r="B22" s="255">
        <v>600000</v>
      </c>
      <c r="C22" s="460">
        <f>Resultatregnskap!C20</f>
        <v>602636</v>
      </c>
      <c r="D22" s="460">
        <f>B22-C22</f>
        <v>-2636</v>
      </c>
      <c r="E22" s="460">
        <f>Resultatregnskap!D20</f>
        <v>600593</v>
      </c>
      <c r="J22" s="496"/>
    </row>
    <row r="23" spans="1:10" s="242" customFormat="1" ht="15" customHeight="1" x14ac:dyDescent="0.25">
      <c r="A23" s="254" t="s">
        <v>44</v>
      </c>
      <c r="B23" s="255">
        <v>0</v>
      </c>
      <c r="C23" s="460">
        <f>Resultatregnskap!C21</f>
        <v>0</v>
      </c>
      <c r="D23" s="460">
        <f>B23-C23</f>
        <v>0</v>
      </c>
      <c r="E23" s="460">
        <f>Resultatregnskap!D21</f>
        <v>0</v>
      </c>
    </row>
    <row r="24" spans="1:10" s="242" customFormat="1" ht="15" customHeight="1" x14ac:dyDescent="0.25">
      <c r="A24" s="257" t="s">
        <v>45</v>
      </c>
      <c r="B24" s="267">
        <f>SUM(B18:B23)</f>
        <v>5307166</v>
      </c>
      <c r="C24" s="267">
        <f>SUM(C18:C23)</f>
        <v>5316873</v>
      </c>
      <c r="D24" s="267">
        <f>SUM(D18:D23)</f>
        <v>-9707</v>
      </c>
      <c r="E24" s="267">
        <f>SUM(E18:E23)</f>
        <v>5090894</v>
      </c>
    </row>
    <row r="25" spans="1:10" s="242" customFormat="1" ht="15" customHeight="1" x14ac:dyDescent="0.25">
      <c r="A25" s="258"/>
      <c r="B25" s="255"/>
      <c r="C25" s="255"/>
      <c r="D25" s="253"/>
      <c r="E25" s="255"/>
    </row>
    <row r="26" spans="1:10" s="242" customFormat="1" ht="15" customHeight="1" x14ac:dyDescent="0.25">
      <c r="A26" s="252" t="s">
        <v>46</v>
      </c>
      <c r="B26" s="259">
        <f>B15-B24</f>
        <v>-197933</v>
      </c>
      <c r="C26" s="259">
        <f>C15-C24</f>
        <v>-76205</v>
      </c>
      <c r="D26" s="259">
        <f>D15-D24</f>
        <v>-121728</v>
      </c>
      <c r="E26" s="259">
        <f>E15-E24</f>
        <v>6893</v>
      </c>
    </row>
    <row r="27" spans="1:10" s="242" customFormat="1" ht="15" customHeight="1" x14ac:dyDescent="0.25">
      <c r="A27" s="258"/>
      <c r="B27" s="255"/>
      <c r="C27" s="255"/>
      <c r="D27" s="253"/>
      <c r="E27" s="255"/>
    </row>
    <row r="28" spans="1:10" s="242" customFormat="1" ht="15" customHeight="1" x14ac:dyDescent="0.25">
      <c r="A28" s="252" t="s">
        <v>47</v>
      </c>
      <c r="B28" s="259"/>
      <c r="C28" s="259"/>
      <c r="D28" s="253"/>
      <c r="E28" s="259"/>
    </row>
    <row r="29" spans="1:10" s="242" customFormat="1" ht="15" customHeight="1" x14ac:dyDescent="0.25">
      <c r="A29" s="254" t="s">
        <v>48</v>
      </c>
      <c r="B29" s="255">
        <v>0</v>
      </c>
      <c r="C29" s="460">
        <f>Resultatregnskap!C27</f>
        <v>2171</v>
      </c>
      <c r="D29" s="460">
        <f>B29-C29</f>
        <v>-2171</v>
      </c>
      <c r="E29" s="460">
        <f>Resultatregnskap!D27</f>
        <v>2926</v>
      </c>
    </row>
    <row r="30" spans="1:10" s="242" customFormat="1" ht="15" customHeight="1" x14ac:dyDescent="0.25">
      <c r="A30" s="254" t="s">
        <v>49</v>
      </c>
      <c r="B30" s="255">
        <v>0</v>
      </c>
      <c r="C30" s="460">
        <f>Resultatregnskap!C28</f>
        <v>1848</v>
      </c>
      <c r="D30" s="460">
        <f>B30-C30</f>
        <v>-1848</v>
      </c>
      <c r="E30" s="460">
        <f>Resultatregnskap!D28</f>
        <v>3193</v>
      </c>
    </row>
    <row r="31" spans="1:10" s="242" customFormat="1" ht="15" customHeight="1" x14ac:dyDescent="0.25">
      <c r="A31" s="257" t="s">
        <v>50</v>
      </c>
      <c r="B31" s="267">
        <f>B29-B30</f>
        <v>0</v>
      </c>
      <c r="C31" s="267">
        <f>C29-C30</f>
        <v>323</v>
      </c>
      <c r="D31" s="267">
        <f>D29-D30</f>
        <v>-323</v>
      </c>
      <c r="E31" s="267">
        <f>E29-E30</f>
        <v>-267</v>
      </c>
    </row>
    <row r="32" spans="1:10" s="242" customFormat="1" ht="15" customHeight="1" x14ac:dyDescent="0.25">
      <c r="A32" s="260"/>
      <c r="B32" s="255"/>
      <c r="C32" s="255"/>
      <c r="D32" s="253"/>
      <c r="E32" s="255"/>
    </row>
    <row r="33" spans="1:8" s="242" customFormat="1" ht="15" customHeight="1" x14ac:dyDescent="0.25">
      <c r="A33" s="261" t="s">
        <v>66</v>
      </c>
      <c r="B33" s="259"/>
      <c r="C33" s="259"/>
      <c r="D33" s="253"/>
      <c r="E33" s="259"/>
    </row>
    <row r="34" spans="1:8" s="242" customFormat="1" ht="15" customHeight="1" x14ac:dyDescent="0.25">
      <c r="A34" s="262" t="s">
        <v>51</v>
      </c>
      <c r="B34" s="255">
        <v>0</v>
      </c>
      <c r="C34" s="255">
        <v>0</v>
      </c>
      <c r="D34" s="460">
        <f>B34-C34</f>
        <v>0</v>
      </c>
      <c r="E34" s="255">
        <v>0</v>
      </c>
    </row>
    <row r="35" spans="1:8" s="242" customFormat="1" ht="15" customHeight="1" x14ac:dyDescent="0.25">
      <c r="A35" s="263" t="s">
        <v>52</v>
      </c>
      <c r="B35" s="267">
        <f>SUM(B34)</f>
        <v>0</v>
      </c>
      <c r="C35" s="267">
        <f>SUM(C34)</f>
        <v>0</v>
      </c>
      <c r="D35" s="267">
        <f>SUM(D34)</f>
        <v>0</v>
      </c>
      <c r="E35" s="267">
        <f>SUM(E34)</f>
        <v>0</v>
      </c>
    </row>
    <row r="36" spans="1:8" s="242" customFormat="1" ht="15" customHeight="1" x14ac:dyDescent="0.25">
      <c r="A36" s="260"/>
      <c r="B36" s="255"/>
      <c r="C36" s="255"/>
      <c r="D36" s="253"/>
      <c r="E36" s="255"/>
    </row>
    <row r="37" spans="1:8" s="242" customFormat="1" ht="15" customHeight="1" x14ac:dyDescent="0.25">
      <c r="A37" s="261" t="s">
        <v>53</v>
      </c>
      <c r="B37" s="259">
        <f>B26+B31+B35</f>
        <v>-197933</v>
      </c>
      <c r="C37" s="259">
        <f>C26+C31+C35</f>
        <v>-75882</v>
      </c>
      <c r="D37" s="259">
        <f>D26+D31+D35</f>
        <v>-122051</v>
      </c>
      <c r="E37" s="259">
        <f>E26+E31+E35</f>
        <v>6626</v>
      </c>
    </row>
    <row r="38" spans="1:8" s="242" customFormat="1" ht="15" customHeight="1" x14ac:dyDescent="0.25">
      <c r="A38" s="260"/>
      <c r="B38" s="255"/>
      <c r="C38" s="255"/>
      <c r="D38" s="253"/>
      <c r="E38" s="255"/>
    </row>
    <row r="39" spans="1:8" s="242" customFormat="1" ht="15" customHeight="1" x14ac:dyDescent="0.25">
      <c r="A39" s="261" t="s">
        <v>54</v>
      </c>
      <c r="B39" s="259"/>
      <c r="C39" s="259"/>
      <c r="D39" s="253"/>
      <c r="E39" s="259"/>
      <c r="G39" s="264"/>
      <c r="H39" s="265"/>
    </row>
    <row r="40" spans="1:8" s="266" customFormat="1" ht="15" customHeight="1" x14ac:dyDescent="0.25">
      <c r="A40" s="262" t="s">
        <v>192</v>
      </c>
      <c r="B40" s="255">
        <v>0</v>
      </c>
      <c r="C40" s="460">
        <f>Resultatregnskap!C38</f>
        <v>0</v>
      </c>
      <c r="D40" s="460">
        <f>B40-C40</f>
        <v>0</v>
      </c>
      <c r="E40" s="255">
        <v>0</v>
      </c>
    </row>
    <row r="41" spans="1:8" s="266" customFormat="1" ht="15" customHeight="1" x14ac:dyDescent="0.25">
      <c r="A41" s="262" t="s">
        <v>374</v>
      </c>
      <c r="B41" s="255">
        <v>0</v>
      </c>
      <c r="C41" s="460">
        <f>Resultatregnskap!C39</f>
        <v>88674</v>
      </c>
      <c r="D41" s="460">
        <f>B41-C41</f>
        <v>-88674</v>
      </c>
      <c r="E41" s="460">
        <f>Resultatregnskap!D39</f>
        <v>4506</v>
      </c>
    </row>
    <row r="42" spans="1:8" s="242" customFormat="1" ht="15" customHeight="1" x14ac:dyDescent="0.25">
      <c r="A42" s="263" t="s">
        <v>55</v>
      </c>
      <c r="B42" s="267">
        <f>SUM(B40:B41)</f>
        <v>0</v>
      </c>
      <c r="C42" s="267">
        <f>SUM(C40:C41)</f>
        <v>88674</v>
      </c>
      <c r="D42" s="267">
        <f>SUM(D40:D41)</f>
        <v>-88674</v>
      </c>
      <c r="E42" s="267">
        <f>SUM(E40:E41)</f>
        <v>4506</v>
      </c>
    </row>
    <row r="43" spans="1:8" s="242" customFormat="1" ht="15" customHeight="1" x14ac:dyDescent="0.25">
      <c r="A43" s="263"/>
      <c r="B43" s="255"/>
      <c r="C43" s="255"/>
      <c r="D43" s="321"/>
      <c r="E43" s="255"/>
    </row>
    <row r="44" spans="1:8" s="242" customFormat="1" ht="15" customHeight="1" x14ac:dyDescent="0.25">
      <c r="A44" s="278" t="s">
        <v>65</v>
      </c>
      <c r="B44" s="279">
        <f>B37+B42</f>
        <v>-197933</v>
      </c>
      <c r="C44" s="279">
        <f>C37+C42</f>
        <v>12792</v>
      </c>
      <c r="D44" s="279">
        <f>D37+D42</f>
        <v>-210725</v>
      </c>
      <c r="E44" s="279">
        <f>E37+E42</f>
        <v>11132</v>
      </c>
    </row>
    <row r="45" spans="1:8" s="242" customFormat="1" ht="15" customHeight="1" x14ac:dyDescent="0.25">
      <c r="A45" s="324"/>
      <c r="B45" s="325"/>
      <c r="C45" s="325"/>
      <c r="D45" s="325"/>
      <c r="E45" s="325"/>
    </row>
    <row r="46" spans="1:8" s="242" customFormat="1" ht="15" customHeight="1" x14ac:dyDescent="0.25">
      <c r="A46" s="257" t="s">
        <v>199</v>
      </c>
      <c r="B46" s="255"/>
      <c r="C46" s="460">
        <f>Resultatregnskap!C44</f>
        <v>12792</v>
      </c>
      <c r="D46" s="255"/>
      <c r="E46" s="460">
        <f>Resultatregnskap!D44</f>
        <v>11132</v>
      </c>
    </row>
    <row r="47" spans="1:8" s="242" customFormat="1" ht="15" customHeight="1" x14ac:dyDescent="0.25">
      <c r="A47" s="268" t="s">
        <v>330</v>
      </c>
      <c r="B47" s="461">
        <v>0</v>
      </c>
      <c r="C47" s="460">
        <f>Resultatregnskap!C45</f>
        <v>12792</v>
      </c>
      <c r="D47" s="461">
        <v>0</v>
      </c>
      <c r="E47" s="460">
        <f>Resultatregnskap!D45</f>
        <v>11132</v>
      </c>
    </row>
    <row r="48" spans="1:8" s="242" customFormat="1" ht="15" customHeight="1" x14ac:dyDescent="0.3">
      <c r="A48" s="270" t="s">
        <v>331</v>
      </c>
      <c r="B48" s="462">
        <f>SUBTOTAL(9,B47:B47)</f>
        <v>0</v>
      </c>
      <c r="C48" s="462">
        <f>SUBTOTAL(9,C47:C47)</f>
        <v>12792</v>
      </c>
      <c r="D48" s="462">
        <f>SUBTOTAL(9,D47:D47)</f>
        <v>0</v>
      </c>
      <c r="E48" s="462">
        <f>SUBTOTAL(9,E47:E47)</f>
        <v>11132</v>
      </c>
    </row>
    <row r="49" spans="1:5" s="242" customFormat="1" ht="15" customHeight="1" x14ac:dyDescent="0.3">
      <c r="A49" s="270"/>
      <c r="B49" s="463"/>
      <c r="C49" s="464"/>
      <c r="D49" s="464"/>
      <c r="E49" s="464"/>
    </row>
    <row r="50" spans="1:5" s="323" customFormat="1" ht="15" customHeight="1" x14ac:dyDescent="0.3">
      <c r="A50" s="322" t="s">
        <v>56</v>
      </c>
      <c r="B50" s="463"/>
      <c r="C50" s="463"/>
      <c r="D50" s="463"/>
      <c r="E50" s="463"/>
    </row>
    <row r="51" spans="1:5" s="266" customFormat="1" ht="15" customHeight="1" x14ac:dyDescent="0.25">
      <c r="A51" s="262" t="s">
        <v>57</v>
      </c>
      <c r="B51" s="255">
        <v>0</v>
      </c>
      <c r="C51" s="255">
        <v>0</v>
      </c>
      <c r="D51" s="460">
        <f>B51-C51</f>
        <v>0</v>
      </c>
      <c r="E51" s="255">
        <v>0</v>
      </c>
    </row>
    <row r="52" spans="1:5" s="266" customFormat="1" ht="15" customHeight="1" x14ac:dyDescent="0.25">
      <c r="A52" s="262" t="s">
        <v>58</v>
      </c>
      <c r="B52" s="255">
        <v>0</v>
      </c>
      <c r="C52" s="255">
        <v>0</v>
      </c>
      <c r="D52" s="460">
        <f>B52-C52</f>
        <v>0</v>
      </c>
      <c r="E52" s="255">
        <v>0</v>
      </c>
    </row>
    <row r="53" spans="1:5" s="266" customFormat="1" ht="15" customHeight="1" x14ac:dyDescent="0.25">
      <c r="A53" s="254" t="s">
        <v>59</v>
      </c>
      <c r="B53" s="255">
        <v>0</v>
      </c>
      <c r="C53" s="255">
        <v>0</v>
      </c>
      <c r="D53" s="460">
        <f>B53-C53</f>
        <v>0</v>
      </c>
      <c r="E53" s="255">
        <v>0</v>
      </c>
    </row>
    <row r="54" spans="1:5" s="242" customFormat="1" ht="15" customHeight="1" x14ac:dyDescent="0.25">
      <c r="A54" s="257" t="s">
        <v>60</v>
      </c>
      <c r="B54" s="259">
        <f>B51+B52-B53</f>
        <v>0</v>
      </c>
      <c r="C54" s="259">
        <f>C51+C52-C53</f>
        <v>0</v>
      </c>
      <c r="D54" s="259">
        <f>D51+D52-D53</f>
        <v>0</v>
      </c>
      <c r="E54" s="259">
        <f>E51+E52-E53</f>
        <v>0</v>
      </c>
    </row>
    <row r="55" spans="1:5" s="242" customFormat="1" ht="15" customHeight="1" x14ac:dyDescent="0.25">
      <c r="A55" s="257"/>
      <c r="B55" s="267"/>
      <c r="C55" s="267"/>
      <c r="D55" s="253"/>
      <c r="E55" s="267"/>
    </row>
    <row r="56" spans="1:5" s="242" customFormat="1" ht="15" customHeight="1" x14ac:dyDescent="0.25">
      <c r="A56" s="252" t="s">
        <v>61</v>
      </c>
      <c r="B56" s="259"/>
      <c r="C56" s="259"/>
      <c r="D56" s="253"/>
      <c r="E56" s="259"/>
    </row>
    <row r="57" spans="1:5" s="266" customFormat="1" ht="15" customHeight="1" x14ac:dyDescent="0.25">
      <c r="A57" s="254" t="s">
        <v>62</v>
      </c>
      <c r="B57" s="255">
        <v>0</v>
      </c>
      <c r="C57" s="460">
        <f>Resultatregnskap!C55</f>
        <v>135434</v>
      </c>
      <c r="D57" s="460">
        <f>B57-C57</f>
        <v>-135434</v>
      </c>
      <c r="E57" s="460">
        <f>Resultatregnskap!D55</f>
        <v>93400</v>
      </c>
    </row>
    <row r="58" spans="1:5" s="266" customFormat="1" ht="15" customHeight="1" x14ac:dyDescent="0.25">
      <c r="A58" s="254" t="s">
        <v>63</v>
      </c>
      <c r="B58" s="255">
        <v>0</v>
      </c>
      <c r="C58" s="255">
        <v>0</v>
      </c>
      <c r="D58" s="460">
        <f>B58-C58</f>
        <v>0</v>
      </c>
      <c r="E58" s="255">
        <v>0</v>
      </c>
    </row>
    <row r="59" spans="1:5" s="242" customFormat="1" ht="15" customHeight="1" x14ac:dyDescent="0.25">
      <c r="A59" s="257" t="s">
        <v>64</v>
      </c>
      <c r="B59" s="259">
        <f>B57-B58</f>
        <v>0</v>
      </c>
      <c r="C59" s="259">
        <f>C57-C58</f>
        <v>135434</v>
      </c>
      <c r="D59" s="259">
        <f>D57-D58</f>
        <v>-135434</v>
      </c>
      <c r="E59" s="259">
        <f>E57-E58</f>
        <v>93400</v>
      </c>
    </row>
    <row r="60" spans="1:5" s="242" customFormat="1" ht="15" customHeight="1" x14ac:dyDescent="0.25">
      <c r="A60" s="258"/>
      <c r="B60" s="255"/>
      <c r="C60" s="255"/>
      <c r="D60" s="253"/>
      <c r="E60" s="255"/>
    </row>
    <row r="61" spans="1:5" s="242" customFormat="1" ht="15" customHeight="1" x14ac:dyDescent="0.25"/>
    <row r="62" spans="1:5" s="242" customFormat="1" ht="15" customHeight="1" x14ac:dyDescent="0.25"/>
    <row r="63" spans="1:5" s="503" customFormat="1" ht="15" customHeight="1" x14ac:dyDescent="0.25">
      <c r="A63" s="500" t="s">
        <v>823</v>
      </c>
    </row>
    <row r="64" spans="1:5" s="503" customFormat="1" ht="15" customHeight="1" x14ac:dyDescent="0.25">
      <c r="A64" s="500" t="s">
        <v>824</v>
      </c>
    </row>
    <row r="65" spans="1:4" s="503" customFormat="1" ht="15" customHeight="1" x14ac:dyDescent="0.25">
      <c r="A65" s="500" t="s">
        <v>825</v>
      </c>
    </row>
    <row r="66" spans="1:4" s="503" customFormat="1" ht="15" customHeight="1" x14ac:dyDescent="0.25"/>
    <row r="67" spans="1:4" s="503" customFormat="1" ht="15" customHeight="1" x14ac:dyDescent="0.25">
      <c r="A67" s="500" t="s">
        <v>826</v>
      </c>
    </row>
    <row r="68" spans="1:4" s="503" customFormat="1" ht="15" customHeight="1" x14ac:dyDescent="0.25">
      <c r="A68" s="500" t="s">
        <v>827</v>
      </c>
      <c r="B68" s="504"/>
      <c r="C68" s="504"/>
      <c r="D68" s="504"/>
    </row>
  </sheetData>
  <sheetProtection selectLockedCells="1"/>
  <phoneticPr fontId="2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&amp;LUniversiteter og høyskoler - standard mal for delårsregnskap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2"/>
  <sheetViews>
    <sheetView topLeftCell="A21" zoomScaleNormal="100" workbookViewId="0">
      <selection activeCell="M27" sqref="M27"/>
    </sheetView>
  </sheetViews>
  <sheetFormatPr baseColWidth="10" defaultRowHeight="15" customHeight="1" x14ac:dyDescent="0.25"/>
  <cols>
    <col min="1" max="1" width="66.33203125" customWidth="1"/>
    <col min="2" max="2" width="10.6640625" style="59" customWidth="1"/>
    <col min="3" max="3" width="15.6640625" style="84" customWidth="1"/>
    <col min="4" max="4" width="15.6640625" customWidth="1"/>
  </cols>
  <sheetData>
    <row r="1" spans="1:5" ht="15" customHeight="1" x14ac:dyDescent="0.3">
      <c r="A1" s="58" t="s">
        <v>324</v>
      </c>
      <c r="E1" s="297"/>
    </row>
    <row r="2" spans="1:5" ht="15" customHeight="1" x14ac:dyDescent="0.25">
      <c r="E2" s="297"/>
    </row>
    <row r="3" spans="1:5" ht="15" customHeight="1" x14ac:dyDescent="0.3">
      <c r="A3" s="61" t="s">
        <v>814</v>
      </c>
      <c r="E3" s="297"/>
    </row>
    <row r="4" spans="1:5" ht="15" customHeight="1" x14ac:dyDescent="0.25">
      <c r="E4" s="297"/>
    </row>
    <row r="5" spans="1:5" ht="15" customHeight="1" x14ac:dyDescent="0.25">
      <c r="A5" s="506"/>
      <c r="B5" s="508" t="s">
        <v>36</v>
      </c>
      <c r="C5" s="510">
        <v>40908</v>
      </c>
      <c r="D5" s="510">
        <f>Resultatregnskap!D5</f>
        <v>40543</v>
      </c>
      <c r="E5" s="512" t="s">
        <v>407</v>
      </c>
    </row>
    <row r="6" spans="1:5" ht="15" customHeight="1" x14ac:dyDescent="0.25">
      <c r="A6" s="507"/>
      <c r="B6" s="509"/>
      <c r="C6" s="511"/>
      <c r="D6" s="511"/>
      <c r="E6" s="513"/>
    </row>
    <row r="7" spans="1:5" ht="15" customHeight="1" x14ac:dyDescent="0.25">
      <c r="A7" s="62" t="s">
        <v>92</v>
      </c>
      <c r="B7" s="73"/>
      <c r="C7" s="106"/>
      <c r="D7" s="105"/>
      <c r="E7" s="299"/>
    </row>
    <row r="8" spans="1:5" ht="15" customHeight="1" x14ac:dyDescent="0.25">
      <c r="A8" s="62" t="s">
        <v>93</v>
      </c>
      <c r="B8" s="73"/>
      <c r="C8" s="106"/>
      <c r="D8" s="105"/>
      <c r="E8" s="299"/>
    </row>
    <row r="9" spans="1:5" ht="15" customHeight="1" x14ac:dyDescent="0.25">
      <c r="A9" s="62"/>
      <c r="B9" s="73"/>
      <c r="C9" s="106"/>
      <c r="D9" s="105"/>
      <c r="E9" s="299"/>
    </row>
    <row r="10" spans="1:5" ht="15" customHeight="1" x14ac:dyDescent="0.25">
      <c r="A10" s="62" t="s">
        <v>94</v>
      </c>
      <c r="B10" s="73"/>
      <c r="C10" s="106"/>
      <c r="D10" s="105"/>
      <c r="E10" s="299"/>
    </row>
    <row r="11" spans="1:5" ht="15" customHeight="1" x14ac:dyDescent="0.25">
      <c r="A11" s="64" t="s">
        <v>113</v>
      </c>
      <c r="B11" s="76">
        <v>8</v>
      </c>
      <c r="C11" s="106">
        <v>500</v>
      </c>
      <c r="D11" s="106">
        <v>500</v>
      </c>
      <c r="E11" s="299"/>
    </row>
    <row r="12" spans="1:5" ht="15" customHeight="1" x14ac:dyDescent="0.25">
      <c r="A12" s="67" t="s">
        <v>95</v>
      </c>
      <c r="B12" s="76"/>
      <c r="C12" s="106">
        <f>SUBTOTAL(9,C11)</f>
        <v>500</v>
      </c>
      <c r="D12" s="105">
        <f>SUBTOTAL(9,D11)</f>
        <v>500</v>
      </c>
      <c r="E12" s="299"/>
    </row>
    <row r="13" spans="1:5" ht="15" customHeight="1" x14ac:dyDescent="0.25">
      <c r="A13" s="68"/>
      <c r="B13" s="76"/>
      <c r="C13" s="106"/>
      <c r="D13" s="105"/>
      <c r="E13" s="299"/>
    </row>
    <row r="14" spans="1:5" ht="15" customHeight="1" x14ac:dyDescent="0.25">
      <c r="A14" s="62" t="s">
        <v>96</v>
      </c>
      <c r="B14" s="76"/>
      <c r="C14" s="106"/>
      <c r="D14" s="105"/>
      <c r="E14" s="299"/>
    </row>
    <row r="15" spans="1:5" ht="15" customHeight="1" x14ac:dyDescent="0.25">
      <c r="A15" s="64" t="s">
        <v>301</v>
      </c>
      <c r="B15" s="303">
        <v>8</v>
      </c>
      <c r="C15" s="106">
        <v>175064</v>
      </c>
      <c r="D15" s="111">
        <v>162272</v>
      </c>
      <c r="E15" s="299"/>
    </row>
    <row r="16" spans="1:5" ht="15" customHeight="1" x14ac:dyDescent="0.25">
      <c r="A16" s="67" t="s">
        <v>97</v>
      </c>
      <c r="B16" s="76"/>
      <c r="C16" s="106">
        <f>SUBTOTAL(9,C15:C15)</f>
        <v>175064</v>
      </c>
      <c r="D16" s="105">
        <f>SUBTOTAL(9,D15:D15)</f>
        <v>162272</v>
      </c>
      <c r="E16" s="299"/>
    </row>
    <row r="17" spans="1:5" s="78" customFormat="1" ht="15" customHeight="1" x14ac:dyDescent="0.25">
      <c r="A17" s="68"/>
      <c r="B17" s="76"/>
      <c r="C17" s="106"/>
      <c r="D17" s="111"/>
      <c r="E17" s="301"/>
    </row>
    <row r="18" spans="1:5" ht="15" customHeight="1" x14ac:dyDescent="0.25">
      <c r="A18" s="62" t="s">
        <v>98</v>
      </c>
      <c r="B18" s="72"/>
      <c r="C18" s="106">
        <f>SUBTOTAL(9,C11:C17)</f>
        <v>175564</v>
      </c>
      <c r="D18" s="111">
        <f>SUBTOTAL(9,D11:D17)</f>
        <v>162772</v>
      </c>
      <c r="E18" s="301" t="s">
        <v>419</v>
      </c>
    </row>
    <row r="19" spans="1:5" ht="15" customHeight="1" x14ac:dyDescent="0.25">
      <c r="A19" s="68"/>
      <c r="B19" s="76"/>
      <c r="C19" s="106"/>
      <c r="D19" s="105"/>
      <c r="E19" s="299"/>
    </row>
    <row r="20" spans="1:5" ht="15" customHeight="1" x14ac:dyDescent="0.25">
      <c r="A20" s="62" t="s">
        <v>99</v>
      </c>
      <c r="B20" s="76"/>
      <c r="C20" s="106"/>
      <c r="D20" s="105"/>
      <c r="E20" s="299"/>
    </row>
    <row r="21" spans="1:5" ht="15" customHeight="1" x14ac:dyDescent="0.25">
      <c r="A21" s="68"/>
      <c r="B21" s="76"/>
      <c r="C21" s="106"/>
      <c r="D21" s="105"/>
      <c r="E21" s="299"/>
    </row>
    <row r="22" spans="1:5" ht="15" customHeight="1" x14ac:dyDescent="0.25">
      <c r="A22" s="62" t="s">
        <v>100</v>
      </c>
      <c r="B22" s="76"/>
      <c r="C22" s="106"/>
      <c r="D22" s="105"/>
      <c r="E22" s="299"/>
    </row>
    <row r="23" spans="1:5" ht="15" customHeight="1" x14ac:dyDescent="0.25">
      <c r="A23" s="64" t="s">
        <v>341</v>
      </c>
      <c r="B23" s="76" t="s">
        <v>125</v>
      </c>
      <c r="C23" s="106">
        <v>9283593</v>
      </c>
      <c r="D23" s="111">
        <v>9539577</v>
      </c>
      <c r="E23" s="301" t="s">
        <v>420</v>
      </c>
    </row>
    <row r="24" spans="1:5" ht="15" customHeight="1" x14ac:dyDescent="0.25">
      <c r="A24" s="64" t="s">
        <v>101</v>
      </c>
      <c r="B24" s="76"/>
      <c r="C24" s="106">
        <v>37934</v>
      </c>
      <c r="D24" s="111">
        <v>15156</v>
      </c>
      <c r="E24" s="301" t="s">
        <v>421</v>
      </c>
    </row>
    <row r="25" spans="1:5" ht="15" customHeight="1" x14ac:dyDescent="0.25">
      <c r="A25" s="67" t="s">
        <v>102</v>
      </c>
      <c r="B25" s="76"/>
      <c r="C25" s="106">
        <f>SUBTOTAL(9,C23:C24)</f>
        <v>9321527</v>
      </c>
      <c r="D25" s="105">
        <f>SUBTOTAL(9,D23:D24)</f>
        <v>9554733</v>
      </c>
      <c r="E25" s="299"/>
    </row>
    <row r="26" spans="1:5" ht="15" customHeight="1" x14ac:dyDescent="0.25">
      <c r="A26" s="68"/>
      <c r="B26" s="76"/>
      <c r="C26" s="106"/>
      <c r="D26" s="105"/>
      <c r="E26" s="299"/>
    </row>
    <row r="27" spans="1:5" ht="15" customHeight="1" x14ac:dyDescent="0.25">
      <c r="A27" s="62" t="s">
        <v>103</v>
      </c>
      <c r="B27" s="76"/>
      <c r="C27" s="106"/>
      <c r="D27" s="105"/>
      <c r="E27" s="299"/>
    </row>
    <row r="28" spans="1:5" ht="15" customHeight="1" x14ac:dyDescent="0.25">
      <c r="A28" s="64" t="s">
        <v>104</v>
      </c>
      <c r="B28" s="303"/>
      <c r="C28" s="106"/>
      <c r="D28" s="105"/>
      <c r="E28" s="299"/>
    </row>
    <row r="29" spans="1:5" ht="15" customHeight="1" x14ac:dyDescent="0.25">
      <c r="A29" s="67" t="s">
        <v>105</v>
      </c>
      <c r="B29" s="76"/>
      <c r="C29" s="106">
        <f>SUBTOTAL(9,C28)</f>
        <v>0</v>
      </c>
      <c r="D29" s="105">
        <f>SUBTOTAL(9,D28)</f>
        <v>0</v>
      </c>
      <c r="E29" s="301" t="s">
        <v>422</v>
      </c>
    </row>
    <row r="30" spans="1:5" ht="15" customHeight="1" x14ac:dyDescent="0.25">
      <c r="A30" s="68"/>
      <c r="B30" s="76"/>
      <c r="C30" s="106"/>
      <c r="D30" s="105"/>
      <c r="E30" s="299"/>
    </row>
    <row r="31" spans="1:5" ht="15" customHeight="1" x14ac:dyDescent="0.25">
      <c r="A31" s="62" t="s">
        <v>106</v>
      </c>
      <c r="B31" s="76"/>
      <c r="C31" s="106"/>
      <c r="D31" s="105"/>
      <c r="E31" s="299"/>
    </row>
    <row r="32" spans="1:5" ht="15" customHeight="1" x14ac:dyDescent="0.25">
      <c r="A32" s="64" t="s">
        <v>33</v>
      </c>
      <c r="B32" s="76"/>
      <c r="C32" s="106">
        <v>212695</v>
      </c>
      <c r="D32" s="111">
        <v>207087</v>
      </c>
      <c r="E32" s="301" t="s">
        <v>423</v>
      </c>
    </row>
    <row r="33" spans="1:5" ht="15" customHeight="1" x14ac:dyDescent="0.25">
      <c r="A33" s="64" t="s">
        <v>107</v>
      </c>
      <c r="B33" s="76"/>
      <c r="C33" s="106">
        <v>198211</v>
      </c>
      <c r="D33" s="111">
        <v>202073</v>
      </c>
      <c r="E33" s="301" t="s">
        <v>424</v>
      </c>
    </row>
    <row r="34" spans="1:5" ht="15" customHeight="1" x14ac:dyDescent="0.25">
      <c r="A34" s="64" t="s">
        <v>108</v>
      </c>
      <c r="B34" s="76"/>
      <c r="C34" s="106">
        <v>115843</v>
      </c>
      <c r="D34" s="111">
        <v>104979</v>
      </c>
      <c r="E34" s="301" t="s">
        <v>425</v>
      </c>
    </row>
    <row r="35" spans="1:5" ht="15" customHeight="1" x14ac:dyDescent="0.25">
      <c r="A35" s="64" t="s">
        <v>109</v>
      </c>
      <c r="B35" s="76"/>
      <c r="C35" s="106">
        <v>272942</v>
      </c>
      <c r="D35" s="111">
        <v>257461</v>
      </c>
      <c r="E35" s="301" t="s">
        <v>426</v>
      </c>
    </row>
    <row r="36" spans="1:5" ht="15" customHeight="1" x14ac:dyDescent="0.25">
      <c r="A36" s="64" t="s">
        <v>202</v>
      </c>
      <c r="B36" s="76">
        <v>16</v>
      </c>
      <c r="C36" s="106">
        <v>98664</v>
      </c>
      <c r="D36" s="111">
        <v>106634</v>
      </c>
      <c r="E36" s="301" t="s">
        <v>427</v>
      </c>
    </row>
    <row r="37" spans="1:5" ht="15" customHeight="1" x14ac:dyDescent="0.25">
      <c r="A37" s="64" t="s">
        <v>34</v>
      </c>
      <c r="B37" s="76">
        <v>18</v>
      </c>
      <c r="C37" s="106">
        <v>67867</v>
      </c>
      <c r="D37" s="111">
        <v>55670</v>
      </c>
      <c r="E37" s="301" t="s">
        <v>428</v>
      </c>
    </row>
    <row r="38" spans="1:5" ht="15" customHeight="1" x14ac:dyDescent="0.25">
      <c r="A38" s="67" t="s">
        <v>110</v>
      </c>
      <c r="B38" s="76"/>
      <c r="C38" s="106">
        <f>SUBTOTAL(9,C32:C37)</f>
        <v>966222</v>
      </c>
      <c r="D38" s="105">
        <f>SUBTOTAL(9,D32:D37)</f>
        <v>933904</v>
      </c>
      <c r="E38" s="299"/>
    </row>
    <row r="39" spans="1:5" ht="15" customHeight="1" x14ac:dyDescent="0.25">
      <c r="A39" s="68"/>
      <c r="B39" s="76"/>
      <c r="C39" s="106"/>
      <c r="D39" s="105"/>
      <c r="E39" s="299"/>
    </row>
    <row r="40" spans="1:5" ht="15" customHeight="1" x14ac:dyDescent="0.25">
      <c r="A40" s="62" t="s">
        <v>255</v>
      </c>
      <c r="B40" s="76"/>
      <c r="C40" s="106"/>
      <c r="D40" s="105"/>
      <c r="E40" s="299"/>
    </row>
    <row r="41" spans="1:5" ht="15" customHeight="1" x14ac:dyDescent="0.25">
      <c r="A41" s="64" t="s">
        <v>192</v>
      </c>
      <c r="B41" s="76">
        <v>7</v>
      </c>
      <c r="C41" s="106"/>
      <c r="D41" s="105"/>
      <c r="E41" s="301" t="s">
        <v>429</v>
      </c>
    </row>
    <row r="42" spans="1:5" ht="15" customHeight="1" x14ac:dyDescent="0.25">
      <c r="A42" s="64" t="s">
        <v>375</v>
      </c>
      <c r="B42" s="76">
        <v>15</v>
      </c>
      <c r="C42" s="106">
        <v>435614</v>
      </c>
      <c r="D42" s="332">
        <f>524288</f>
        <v>524288</v>
      </c>
      <c r="E42" s="301" t="s">
        <v>430</v>
      </c>
    </row>
    <row r="43" spans="1:5" ht="15" customHeight="1" x14ac:dyDescent="0.25">
      <c r="A43" s="64" t="s">
        <v>365</v>
      </c>
      <c r="B43" s="76">
        <v>15</v>
      </c>
      <c r="C43" s="106">
        <v>287798</v>
      </c>
      <c r="D43" s="332">
        <f>295463</f>
        <v>295463</v>
      </c>
      <c r="E43" s="301" t="s">
        <v>431</v>
      </c>
    </row>
    <row r="44" spans="1:5" ht="15" customHeight="1" x14ac:dyDescent="0.25">
      <c r="A44" s="64" t="s">
        <v>363</v>
      </c>
      <c r="B44" s="76">
        <v>15</v>
      </c>
      <c r="C44" s="106">
        <v>45317</v>
      </c>
      <c r="D44" s="111">
        <v>19912</v>
      </c>
      <c r="E44" s="301" t="s">
        <v>432</v>
      </c>
    </row>
    <row r="45" spans="1:5" ht="15" customHeight="1" x14ac:dyDescent="0.25">
      <c r="A45" s="74" t="s">
        <v>55</v>
      </c>
      <c r="B45" s="76"/>
      <c r="C45" s="106">
        <f>SUBTOTAL(9,C41:C44)</f>
        <v>768729</v>
      </c>
      <c r="D45" s="105">
        <f>SUBTOTAL(9,D41:D44)</f>
        <v>839663</v>
      </c>
      <c r="E45" s="299"/>
    </row>
    <row r="46" spans="1:5" ht="15" customHeight="1" x14ac:dyDescent="0.25">
      <c r="A46" s="74"/>
      <c r="B46" s="76"/>
      <c r="C46" s="106"/>
      <c r="D46" s="105"/>
      <c r="E46" s="299"/>
    </row>
    <row r="47" spans="1:5" ht="15" customHeight="1" x14ac:dyDescent="0.25">
      <c r="A47" s="77" t="s">
        <v>111</v>
      </c>
      <c r="B47" s="72"/>
      <c r="C47" s="106">
        <f>SUBTOTAL(9,C23:C46)</f>
        <v>11056478</v>
      </c>
      <c r="D47" s="111">
        <f>SUBTOTAL(9,D23:D46)</f>
        <v>11328300</v>
      </c>
      <c r="E47" s="299"/>
    </row>
    <row r="48" spans="1:5" ht="15" customHeight="1" x14ac:dyDescent="0.25">
      <c r="A48" s="68"/>
      <c r="B48" s="76"/>
      <c r="C48" s="106"/>
      <c r="D48" s="111"/>
      <c r="E48" s="299"/>
    </row>
    <row r="49" spans="1:5" s="78" customFormat="1" ht="15" customHeight="1" x14ac:dyDescent="0.25">
      <c r="A49" s="62" t="s">
        <v>112</v>
      </c>
      <c r="B49" s="76"/>
      <c r="C49" s="106">
        <f>SUBTOTAL(9,C11:C48)</f>
        <v>11232042</v>
      </c>
      <c r="D49" s="111">
        <f>SUBTOTAL(9,D11:D48)</f>
        <v>11491072</v>
      </c>
      <c r="E49" s="301"/>
    </row>
    <row r="52" spans="1:5" ht="15" customHeight="1" x14ac:dyDescent="0.25">
      <c r="C52" s="328">
        <f>C49-'Balanse - eiendeler'!C53</f>
        <v>0</v>
      </c>
      <c r="D52" s="328">
        <f>D49-'Balanse - eiendeler'!D53</f>
        <v>0</v>
      </c>
    </row>
  </sheetData>
  <mergeCells count="5">
    <mergeCell ref="A5:A6"/>
    <mergeCell ref="B5:B6"/>
    <mergeCell ref="C5:C6"/>
    <mergeCell ref="D5:D6"/>
    <mergeCell ref="E5:E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76"/>
  <sheetViews>
    <sheetView topLeftCell="A55" zoomScaleNormal="100" workbookViewId="0">
      <selection activeCell="C12" sqref="C12"/>
    </sheetView>
  </sheetViews>
  <sheetFormatPr baseColWidth="10" defaultRowHeight="13.2" x14ac:dyDescent="0.25"/>
  <cols>
    <col min="1" max="1" width="70.6640625" customWidth="1"/>
    <col min="2" max="2" width="10.6640625" customWidth="1"/>
    <col min="3" max="4" width="15.6640625" customWidth="1"/>
  </cols>
  <sheetData>
    <row r="1" spans="1:5" ht="17.399999999999999" x14ac:dyDescent="0.3">
      <c r="A1" s="85" t="s">
        <v>132</v>
      </c>
      <c r="E1" s="60"/>
    </row>
    <row r="2" spans="1:5" ht="17.399999999999999" x14ac:dyDescent="0.3">
      <c r="A2" s="85"/>
      <c r="E2" s="60"/>
    </row>
    <row r="3" spans="1:5" ht="15.6" x14ac:dyDescent="0.3">
      <c r="A3" s="3" t="str">
        <f>Resultatregnskap!A3</f>
        <v>Virksomhet: NTNU</v>
      </c>
      <c r="E3" s="60"/>
    </row>
    <row r="4" spans="1:5" ht="15.6" x14ac:dyDescent="0.3">
      <c r="A4" s="86"/>
      <c r="B4" s="72" t="s">
        <v>36</v>
      </c>
      <c r="C4" s="99">
        <f>Resultatregnskap!C5</f>
        <v>40908</v>
      </c>
      <c r="D4" s="99">
        <f>Resultatregnskap!D5</f>
        <v>40543</v>
      </c>
      <c r="E4" s="72" t="s">
        <v>407</v>
      </c>
    </row>
    <row r="5" spans="1:5" ht="16.2" x14ac:dyDescent="0.35">
      <c r="A5" s="87" t="s">
        <v>133</v>
      </c>
      <c r="E5" s="60"/>
    </row>
    <row r="6" spans="1:5" ht="23.25" customHeight="1" x14ac:dyDescent="0.3">
      <c r="A6" s="4" t="s">
        <v>134</v>
      </c>
      <c r="E6" s="60"/>
    </row>
    <row r="7" spans="1:5" ht="15.6" x14ac:dyDescent="0.3">
      <c r="A7" s="88" t="s">
        <v>193</v>
      </c>
      <c r="C7" s="107">
        <v>3414231</v>
      </c>
      <c r="D7" s="107">
        <v>3427110</v>
      </c>
      <c r="E7" s="60" t="s">
        <v>376</v>
      </c>
    </row>
    <row r="8" spans="1:5" ht="15.6" x14ac:dyDescent="0.3">
      <c r="A8" s="88" t="s">
        <v>238</v>
      </c>
      <c r="C8" s="107"/>
      <c r="D8" s="107"/>
      <c r="E8" s="60" t="s">
        <v>377</v>
      </c>
    </row>
    <row r="9" spans="1:5" ht="15.6" x14ac:dyDescent="0.3">
      <c r="A9" s="88" t="s">
        <v>135</v>
      </c>
      <c r="C9" s="107">
        <v>135434</v>
      </c>
      <c r="D9" s="107">
        <v>93400</v>
      </c>
      <c r="E9" s="60" t="s">
        <v>378</v>
      </c>
    </row>
    <row r="10" spans="1:5" ht="15.6" x14ac:dyDescent="0.3">
      <c r="A10" s="88" t="s">
        <v>136</v>
      </c>
      <c r="C10" s="107">
        <v>161140</v>
      </c>
      <c r="D10" s="107">
        <v>129309</v>
      </c>
      <c r="E10" s="60" t="s">
        <v>379</v>
      </c>
    </row>
    <row r="11" spans="1:5" ht="15.6" x14ac:dyDescent="0.3">
      <c r="A11" s="88" t="s">
        <v>137</v>
      </c>
      <c r="C11" s="107"/>
      <c r="D11" s="107"/>
      <c r="E11" s="60" t="s">
        <v>380</v>
      </c>
    </row>
    <row r="12" spans="1:5" ht="15.6" x14ac:dyDescent="0.3">
      <c r="A12" s="88" t="s">
        <v>138</v>
      </c>
      <c r="B12" s="59">
        <v>22</v>
      </c>
      <c r="C12" s="107">
        <v>756975</v>
      </c>
      <c r="D12" s="107">
        <v>773115</v>
      </c>
      <c r="E12" s="60" t="s">
        <v>381</v>
      </c>
    </row>
    <row r="13" spans="1:5" ht="15.6" x14ac:dyDescent="0.3">
      <c r="A13" s="88" t="s">
        <v>139</v>
      </c>
      <c r="C13" s="107"/>
      <c r="D13" s="107"/>
      <c r="E13" s="60" t="s">
        <v>382</v>
      </c>
    </row>
    <row r="14" spans="1:5" ht="15.6" x14ac:dyDescent="0.3">
      <c r="A14" s="88" t="s">
        <v>140</v>
      </c>
      <c r="C14" s="107"/>
      <c r="D14" s="107"/>
      <c r="E14" s="60" t="s">
        <v>383</v>
      </c>
    </row>
    <row r="15" spans="1:5" ht="15.6" x14ac:dyDescent="0.3">
      <c r="A15" s="88" t="s">
        <v>141</v>
      </c>
      <c r="C15" s="107"/>
      <c r="D15" s="107"/>
      <c r="E15" s="60" t="s">
        <v>384</v>
      </c>
    </row>
    <row r="16" spans="1:5" ht="15.6" x14ac:dyDescent="0.3">
      <c r="A16" s="88" t="s">
        <v>142</v>
      </c>
      <c r="B16" s="59">
        <v>21</v>
      </c>
      <c r="C16" s="107">
        <v>648550</v>
      </c>
      <c r="D16" s="107">
        <v>587254</v>
      </c>
      <c r="E16" s="60" t="s">
        <v>385</v>
      </c>
    </row>
    <row r="17" spans="1:8" ht="15.6" x14ac:dyDescent="0.3">
      <c r="A17" s="89" t="s">
        <v>143</v>
      </c>
      <c r="B17" s="90"/>
      <c r="C17" s="108">
        <f>SUM(C7:C16)</f>
        <v>5116330</v>
      </c>
      <c r="D17" s="281">
        <f>SUM(D7:D16)</f>
        <v>5010188</v>
      </c>
      <c r="E17" s="60"/>
    </row>
    <row r="18" spans="1:8" ht="21.75" customHeight="1" x14ac:dyDescent="0.3">
      <c r="A18" s="4" t="s">
        <v>144</v>
      </c>
      <c r="C18" s="107"/>
      <c r="D18" s="282"/>
      <c r="E18" s="60"/>
    </row>
    <row r="19" spans="1:8" ht="15.6" x14ac:dyDescent="0.3">
      <c r="A19" s="88" t="s">
        <v>145</v>
      </c>
      <c r="C19" s="107">
        <v>3237313</v>
      </c>
      <c r="D19" s="107">
        <v>1926163</v>
      </c>
      <c r="E19" s="60" t="s">
        <v>386</v>
      </c>
    </row>
    <row r="20" spans="1:8" ht="15.6" x14ac:dyDescent="0.3">
      <c r="A20" s="88" t="s">
        <v>146</v>
      </c>
      <c r="C20" s="107"/>
      <c r="D20" s="107"/>
      <c r="E20" s="60" t="s">
        <v>387</v>
      </c>
    </row>
    <row r="21" spans="1:8" ht="15.6" x14ac:dyDescent="0.3">
      <c r="A21" s="88" t="s">
        <v>147</v>
      </c>
      <c r="C21" s="107">
        <v>307</v>
      </c>
      <c r="D21" s="107">
        <v>717</v>
      </c>
      <c r="E21" s="60" t="s">
        <v>388</v>
      </c>
    </row>
    <row r="22" spans="1:8" ht="15.6" x14ac:dyDescent="0.3">
      <c r="A22" s="88" t="s">
        <v>148</v>
      </c>
      <c r="C22" s="107">
        <v>-7308</v>
      </c>
      <c r="D22" s="282">
        <v>960</v>
      </c>
      <c r="E22" s="60" t="s">
        <v>389</v>
      </c>
    </row>
    <row r="23" spans="1:8" ht="15.6" x14ac:dyDescent="0.3">
      <c r="A23" s="88" t="s">
        <v>390</v>
      </c>
      <c r="C23" s="107">
        <v>135434</v>
      </c>
      <c r="D23" s="107">
        <v>93400</v>
      </c>
      <c r="E23" s="305" t="s">
        <v>391</v>
      </c>
    </row>
    <row r="24" spans="1:8" ht="15.6" x14ac:dyDescent="0.3">
      <c r="A24" s="88" t="s">
        <v>392</v>
      </c>
      <c r="C24" s="107"/>
      <c r="D24" s="107"/>
      <c r="E24" s="305" t="s">
        <v>393</v>
      </c>
    </row>
    <row r="25" spans="1:8" ht="15.6" x14ac:dyDescent="0.3">
      <c r="A25" s="88" t="s">
        <v>149</v>
      </c>
      <c r="C25" s="107">
        <v>1330444</v>
      </c>
      <c r="D25" s="107">
        <v>2655119</v>
      </c>
      <c r="E25" s="60" t="s">
        <v>394</v>
      </c>
      <c r="H25" s="107"/>
    </row>
    <row r="26" spans="1:8" ht="15.6" x14ac:dyDescent="0.3">
      <c r="A26" s="89" t="s">
        <v>150</v>
      </c>
      <c r="B26" s="90"/>
      <c r="C26" s="108">
        <f>SUM(C19:C25)</f>
        <v>4696190</v>
      </c>
      <c r="D26" s="281">
        <f>SUM(D19:D25)</f>
        <v>4676359</v>
      </c>
      <c r="E26" s="60"/>
    </row>
    <row r="27" spans="1:8" ht="15.6" x14ac:dyDescent="0.3">
      <c r="A27" s="88"/>
      <c r="C27" s="107"/>
      <c r="D27" s="282"/>
      <c r="E27" s="60"/>
    </row>
    <row r="28" spans="1:8" ht="15.6" x14ac:dyDescent="0.3">
      <c r="A28" s="89" t="s">
        <v>151</v>
      </c>
      <c r="B28" s="90"/>
      <c r="C28" s="108">
        <f>C17-C26</f>
        <v>420140</v>
      </c>
      <c r="D28" s="281">
        <f>D17-D26</f>
        <v>333829</v>
      </c>
      <c r="E28" s="60"/>
    </row>
    <row r="29" spans="1:8" ht="15.6" x14ac:dyDescent="0.3">
      <c r="A29" s="86"/>
      <c r="C29" s="107"/>
      <c r="D29" s="282"/>
      <c r="E29" s="60"/>
    </row>
    <row r="30" spans="1:8" ht="16.2" x14ac:dyDescent="0.35">
      <c r="A30" s="87" t="s">
        <v>152</v>
      </c>
      <c r="C30" s="107"/>
      <c r="D30" s="282"/>
      <c r="E30" s="60"/>
    </row>
    <row r="31" spans="1:8" ht="15.6" x14ac:dyDescent="0.3">
      <c r="A31" s="88" t="s">
        <v>153</v>
      </c>
      <c r="C31" s="107"/>
      <c r="D31" s="282"/>
      <c r="E31" s="60" t="s">
        <v>395</v>
      </c>
    </row>
    <row r="32" spans="1:8" ht="15.6" x14ac:dyDescent="0.3">
      <c r="A32" s="88" t="s">
        <v>154</v>
      </c>
      <c r="C32" s="107">
        <v>-346652</v>
      </c>
      <c r="D32" s="107">
        <v>-345986</v>
      </c>
      <c r="E32" s="60" t="s">
        <v>396</v>
      </c>
    </row>
    <row r="33" spans="1:5" ht="15.6" x14ac:dyDescent="0.3">
      <c r="A33" s="88" t="s">
        <v>155</v>
      </c>
      <c r="C33" s="107"/>
      <c r="D33" s="282"/>
      <c r="E33" s="60" t="s">
        <v>397</v>
      </c>
    </row>
    <row r="34" spans="1:5" ht="15.6" x14ac:dyDescent="0.3">
      <c r="A34" s="88" t="s">
        <v>156</v>
      </c>
      <c r="C34" s="107"/>
      <c r="D34" s="282"/>
      <c r="E34" s="60" t="s">
        <v>398</v>
      </c>
    </row>
    <row r="35" spans="1:5" ht="15.6" x14ac:dyDescent="0.3">
      <c r="A35" s="88" t="s">
        <v>157</v>
      </c>
      <c r="C35" s="107"/>
      <c r="D35" s="282"/>
      <c r="E35" s="60" t="s">
        <v>399</v>
      </c>
    </row>
    <row r="36" spans="1:5" ht="15.6" x14ac:dyDescent="0.3">
      <c r="A36" s="88" t="s">
        <v>158</v>
      </c>
      <c r="C36" s="107"/>
      <c r="D36" s="282"/>
      <c r="E36" s="60" t="s">
        <v>400</v>
      </c>
    </row>
    <row r="37" spans="1:5" ht="15.6" x14ac:dyDescent="0.3">
      <c r="A37" s="89" t="s">
        <v>159</v>
      </c>
      <c r="B37" s="90"/>
      <c r="C37" s="108">
        <f>SUM(C31:C36)</f>
        <v>-346652</v>
      </c>
      <c r="D37" s="281">
        <f>SUM(D31:D36)</f>
        <v>-345986</v>
      </c>
      <c r="E37" s="60"/>
    </row>
    <row r="38" spans="1:5" ht="15.6" x14ac:dyDescent="0.3">
      <c r="A38" s="86"/>
      <c r="C38" s="107"/>
      <c r="D38" s="282"/>
      <c r="E38" s="60"/>
    </row>
    <row r="39" spans="1:5" ht="16.2" x14ac:dyDescent="0.35">
      <c r="A39" s="87" t="s">
        <v>194</v>
      </c>
      <c r="C39" s="107"/>
      <c r="D39" s="282"/>
      <c r="E39" s="60"/>
    </row>
    <row r="40" spans="1:5" ht="15.6" x14ac:dyDescent="0.3">
      <c r="A40" s="88" t="s">
        <v>160</v>
      </c>
      <c r="C40" s="107"/>
      <c r="D40" s="282"/>
      <c r="E40" s="60" t="s">
        <v>401</v>
      </c>
    </row>
    <row r="41" spans="1:5" ht="15.6" x14ac:dyDescent="0.3">
      <c r="A41" s="88" t="s">
        <v>161</v>
      </c>
      <c r="C41" s="107"/>
      <c r="D41" s="282"/>
      <c r="E41" s="60" t="s">
        <v>402</v>
      </c>
    </row>
    <row r="42" spans="1:5" ht="15.6" x14ac:dyDescent="0.3">
      <c r="A42" s="88" t="s">
        <v>162</v>
      </c>
      <c r="C42" s="107"/>
      <c r="D42" s="282"/>
      <c r="E42" s="60" t="s">
        <v>403</v>
      </c>
    </row>
    <row r="43" spans="1:5" ht="15.6" x14ac:dyDescent="0.3">
      <c r="A43" s="89" t="s">
        <v>163</v>
      </c>
      <c r="B43" s="90"/>
      <c r="C43" s="108">
        <f>SUM(C40:C42)</f>
        <v>0</v>
      </c>
      <c r="D43" s="281">
        <f>SUM(D40:D42)</f>
        <v>0</v>
      </c>
      <c r="E43" s="60"/>
    </row>
    <row r="44" spans="1:5" ht="15.6" x14ac:dyDescent="0.3">
      <c r="A44" s="91"/>
      <c r="B44" s="92"/>
      <c r="C44" s="109"/>
      <c r="D44" s="283"/>
      <c r="E44" s="60"/>
    </row>
    <row r="45" spans="1:5" ht="15.6" x14ac:dyDescent="0.3">
      <c r="A45" s="93" t="s">
        <v>164</v>
      </c>
      <c r="B45" s="295"/>
      <c r="C45" s="296"/>
      <c r="D45" s="281"/>
      <c r="E45" s="305" t="s">
        <v>404</v>
      </c>
    </row>
    <row r="46" spans="1:5" ht="15.6" x14ac:dyDescent="0.3">
      <c r="A46" s="94"/>
      <c r="C46" s="107"/>
      <c r="D46" s="282"/>
      <c r="E46" s="60"/>
    </row>
    <row r="47" spans="1:5" ht="15.6" x14ac:dyDescent="0.3">
      <c r="A47" s="88" t="s">
        <v>165</v>
      </c>
      <c r="C47" s="107">
        <f>C45+C43+C37+C28</f>
        <v>73488</v>
      </c>
      <c r="D47" s="107">
        <f>D45+D43+D37+D28</f>
        <v>-12157</v>
      </c>
      <c r="E47" s="60" t="s">
        <v>405</v>
      </c>
    </row>
    <row r="48" spans="1:5" ht="15.6" x14ac:dyDescent="0.3">
      <c r="A48" s="88" t="s">
        <v>166</v>
      </c>
      <c r="C48" s="107">
        <v>1569047</v>
      </c>
      <c r="D48" s="107">
        <v>1581204</v>
      </c>
      <c r="E48" s="60" t="s">
        <v>406</v>
      </c>
    </row>
    <row r="49" spans="1:5" ht="15.6" x14ac:dyDescent="0.3">
      <c r="A49" s="89" t="s">
        <v>167</v>
      </c>
      <c r="B49" s="95"/>
      <c r="C49" s="110">
        <f>SUM(C47:C48)</f>
        <v>1642535</v>
      </c>
      <c r="D49" s="281">
        <f>SUM(D47:D48)</f>
        <v>1569047</v>
      </c>
      <c r="E49" s="60"/>
    </row>
    <row r="50" spans="1:5" x14ac:dyDescent="0.25">
      <c r="C50" s="107">
        <v>1642535</v>
      </c>
      <c r="D50" s="107"/>
      <c r="E50" s="60"/>
    </row>
    <row r="51" spans="1:5" ht="21.75" customHeight="1" x14ac:dyDescent="0.3">
      <c r="A51" s="86"/>
      <c r="C51" s="291">
        <f>C49-C50</f>
        <v>0</v>
      </c>
      <c r="E51" s="60"/>
    </row>
    <row r="52" spans="1:5" ht="16.2" x14ac:dyDescent="0.35">
      <c r="A52" s="87" t="s">
        <v>168</v>
      </c>
      <c r="B52" s="72" t="s">
        <v>36</v>
      </c>
      <c r="C52" s="99">
        <f>C4</f>
        <v>40908</v>
      </c>
      <c r="D52" s="99">
        <f>D4</f>
        <v>40543</v>
      </c>
      <c r="E52" s="60"/>
    </row>
    <row r="53" spans="1:5" ht="15.6" x14ac:dyDescent="0.3">
      <c r="A53" s="88" t="s">
        <v>169</v>
      </c>
      <c r="C53" s="107">
        <v>-75882</v>
      </c>
      <c r="D53" s="107">
        <v>6626</v>
      </c>
      <c r="E53" s="60"/>
    </row>
    <row r="54" spans="1:5" ht="15.6" x14ac:dyDescent="0.3">
      <c r="A54" s="192" t="s">
        <v>252</v>
      </c>
      <c r="C54" s="107"/>
      <c r="D54" s="107"/>
      <c r="E54" s="60"/>
    </row>
    <row r="55" spans="1:5" ht="15.6" x14ac:dyDescent="0.3">
      <c r="A55" s="88" t="s">
        <v>170</v>
      </c>
      <c r="C55" s="107">
        <v>602636</v>
      </c>
      <c r="D55" s="107">
        <v>600593</v>
      </c>
      <c r="E55" s="60"/>
    </row>
    <row r="56" spans="1:5" ht="15.6" x14ac:dyDescent="0.3">
      <c r="A56" s="88" t="s">
        <v>171</v>
      </c>
      <c r="C56" s="107"/>
      <c r="D56" s="107"/>
      <c r="E56" s="60"/>
    </row>
    <row r="57" spans="1:5" ht="15.6" x14ac:dyDescent="0.3">
      <c r="A57" s="88" t="s">
        <v>172</v>
      </c>
      <c r="C57" s="107"/>
      <c r="D57" s="107"/>
      <c r="E57" s="60"/>
    </row>
    <row r="58" spans="1:5" ht="15.6" x14ac:dyDescent="0.3">
      <c r="A58" s="88" t="s">
        <v>204</v>
      </c>
      <c r="C58" s="107"/>
      <c r="D58" s="107"/>
      <c r="E58" s="60"/>
    </row>
    <row r="59" spans="1:5" ht="15.6" x14ac:dyDescent="0.3">
      <c r="A59" s="88" t="s">
        <v>197</v>
      </c>
      <c r="C59" s="107"/>
      <c r="D59" s="107"/>
      <c r="E59" s="60"/>
    </row>
    <row r="60" spans="1:5" ht="15.6" x14ac:dyDescent="0.3">
      <c r="A60" s="88" t="s">
        <v>198</v>
      </c>
      <c r="C60" s="107">
        <v>-255984</v>
      </c>
      <c r="D60" s="107">
        <v>-254607</v>
      </c>
      <c r="E60" s="60"/>
    </row>
    <row r="61" spans="1:5" ht="15.6" x14ac:dyDescent="0.3">
      <c r="A61" s="88" t="s">
        <v>173</v>
      </c>
      <c r="C61" s="107"/>
      <c r="D61" s="107"/>
      <c r="E61" s="60"/>
    </row>
    <row r="62" spans="1:5" ht="15.6" x14ac:dyDescent="0.3">
      <c r="A62" s="88" t="s">
        <v>174</v>
      </c>
      <c r="C62" s="107"/>
      <c r="D62" s="107"/>
      <c r="E62" s="60"/>
    </row>
    <row r="63" spans="1:5" ht="15.6" x14ac:dyDescent="0.3">
      <c r="A63" s="192" t="s">
        <v>367</v>
      </c>
      <c r="C63" s="107"/>
      <c r="D63" s="107"/>
      <c r="E63" s="60"/>
    </row>
    <row r="64" spans="1:5" ht="15.6" x14ac:dyDescent="0.3">
      <c r="A64" s="88" t="s">
        <v>175</v>
      </c>
      <c r="C64" s="107">
        <v>147</v>
      </c>
      <c r="D64" s="107">
        <v>170</v>
      </c>
      <c r="E64" s="60"/>
    </row>
    <row r="65" spans="1:5" ht="15.6" x14ac:dyDescent="0.3">
      <c r="A65" s="88" t="s">
        <v>176</v>
      </c>
      <c r="C65" s="107">
        <v>91320</v>
      </c>
      <c r="D65" s="107">
        <v>-54166</v>
      </c>
      <c r="E65" s="60"/>
    </row>
    <row r="66" spans="1:5" ht="15.6" x14ac:dyDescent="0.3">
      <c r="A66" s="88" t="s">
        <v>368</v>
      </c>
      <c r="C66" s="107"/>
      <c r="D66" s="107"/>
      <c r="E66" s="60"/>
    </row>
    <row r="67" spans="1:5" ht="15.6" x14ac:dyDescent="0.3">
      <c r="A67" s="88" t="s">
        <v>369</v>
      </c>
      <c r="C67" s="107"/>
      <c r="D67" s="107"/>
      <c r="E67" s="60"/>
    </row>
    <row r="68" spans="1:5" ht="15.6" x14ac:dyDescent="0.3">
      <c r="A68" s="88" t="s">
        <v>177</v>
      </c>
      <c r="C68" s="107">
        <v>5608</v>
      </c>
      <c r="D68" s="107">
        <v>35935</v>
      </c>
      <c r="E68" s="60"/>
    </row>
    <row r="69" spans="1:5" ht="15.6" x14ac:dyDescent="0.3">
      <c r="A69" s="88" t="s">
        <v>178</v>
      </c>
      <c r="C69" s="107"/>
      <c r="D69" s="107"/>
      <c r="E69" s="60"/>
    </row>
    <row r="70" spans="1:5" ht="15.6" x14ac:dyDescent="0.3">
      <c r="A70" s="88" t="s">
        <v>179</v>
      </c>
      <c r="C70" s="107"/>
      <c r="D70" s="107"/>
      <c r="E70" s="60"/>
    </row>
    <row r="71" spans="1:5" ht="15.6" x14ac:dyDescent="0.3">
      <c r="A71" s="88" t="s">
        <v>180</v>
      </c>
      <c r="C71" s="107"/>
      <c r="D71" s="107"/>
      <c r="E71" s="60"/>
    </row>
    <row r="72" spans="1:5" ht="15.6" x14ac:dyDescent="0.3">
      <c r="A72" s="88" t="s">
        <v>181</v>
      </c>
      <c r="C72" s="107"/>
      <c r="D72" s="107"/>
      <c r="E72" s="60"/>
    </row>
    <row r="73" spans="1:5" ht="15.6" x14ac:dyDescent="0.3">
      <c r="A73" s="88" t="s">
        <v>182</v>
      </c>
      <c r="C73" s="107">
        <v>52295</v>
      </c>
      <c r="D73" s="107">
        <v>-722</v>
      </c>
      <c r="E73" s="60"/>
    </row>
    <row r="74" spans="1:5" x14ac:dyDescent="0.25">
      <c r="C74" s="107"/>
      <c r="D74" s="107"/>
      <c r="E74" s="60"/>
    </row>
    <row r="75" spans="1:5" ht="15.6" x14ac:dyDescent="0.3">
      <c r="A75" s="89" t="s">
        <v>183</v>
      </c>
      <c r="B75" s="95"/>
      <c r="C75" s="110">
        <f>SUM(C53:C74)</f>
        <v>420140</v>
      </c>
      <c r="D75" s="281">
        <f>SUM(D53:D74)</f>
        <v>333829</v>
      </c>
      <c r="E75" s="60"/>
    </row>
    <row r="76" spans="1:5" x14ac:dyDescent="0.25">
      <c r="C76" s="107">
        <f>C75-C28</f>
        <v>0</v>
      </c>
      <c r="D76" s="107">
        <f>D75-D28</f>
        <v>0</v>
      </c>
      <c r="E76" s="60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>
    <oddHeader xml:space="preserve">&amp;LUniversiteter og høyskoler - standard mal for delårsregnskap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B10"/>
  <sheetViews>
    <sheetView zoomScaleNormal="100" workbookViewId="0">
      <selection activeCell="B9" sqref="B9"/>
    </sheetView>
  </sheetViews>
  <sheetFormatPr baseColWidth="10" defaultRowHeight="13.2" x14ac:dyDescent="0.25"/>
  <cols>
    <col min="1" max="1" width="45.88671875" customWidth="1"/>
    <col min="2" max="2" width="15.6640625" customWidth="1"/>
  </cols>
  <sheetData>
    <row r="1" spans="1:2" ht="15.6" x14ac:dyDescent="0.3">
      <c r="A1" s="96" t="s">
        <v>186</v>
      </c>
    </row>
    <row r="3" spans="1:2" s="78" customFormat="1" x14ac:dyDescent="0.25">
      <c r="A3" s="97" t="str">
        <f>Resultatregnskap!A3</f>
        <v>Virksomhet: NTNU</v>
      </c>
    </row>
    <row r="4" spans="1:2" s="78" customFormat="1" x14ac:dyDescent="0.25">
      <c r="A4" s="98" t="s">
        <v>184</v>
      </c>
      <c r="B4" s="276">
        <f>Resultatregnskap!C5</f>
        <v>40908</v>
      </c>
    </row>
    <row r="5" spans="1:2" s="78" customFormat="1" x14ac:dyDescent="0.25">
      <c r="A5" s="98" t="s">
        <v>187</v>
      </c>
    </row>
    <row r="7" spans="1:2" ht="15.6" x14ac:dyDescent="0.25">
      <c r="A7" s="62"/>
      <c r="B7" s="63" t="s">
        <v>185</v>
      </c>
    </row>
    <row r="8" spans="1:2" ht="15.6" x14ac:dyDescent="0.25">
      <c r="A8" s="62" t="s">
        <v>188</v>
      </c>
      <c r="B8" s="106">
        <v>1569047</v>
      </c>
    </row>
    <row r="9" spans="1:2" ht="15.6" x14ac:dyDescent="0.25">
      <c r="A9" s="62" t="s">
        <v>189</v>
      </c>
      <c r="B9" s="111">
        <v>44184</v>
      </c>
    </row>
    <row r="10" spans="1:2" ht="15.6" x14ac:dyDescent="0.25">
      <c r="A10" s="62" t="s">
        <v>190</v>
      </c>
      <c r="B10" s="106">
        <f>B8+B9</f>
        <v>1613231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2:L145"/>
  <sheetViews>
    <sheetView topLeftCell="A109" zoomScaleNormal="100" workbookViewId="0">
      <selection activeCell="Q39" sqref="Q39"/>
    </sheetView>
  </sheetViews>
  <sheetFormatPr baseColWidth="10" defaultRowHeight="15" customHeight="1" x14ac:dyDescent="0.25"/>
  <cols>
    <col min="1" max="6" width="11.88671875" customWidth="1"/>
    <col min="7" max="7" width="14" customWidth="1"/>
    <col min="8" max="8" width="13.109375" customWidth="1"/>
  </cols>
  <sheetData>
    <row r="2" spans="1:10" ht="15" customHeight="1" x14ac:dyDescent="0.3">
      <c r="A2" s="2" t="s">
        <v>814</v>
      </c>
      <c r="B2" s="2"/>
      <c r="C2" s="3"/>
      <c r="D2" s="4"/>
      <c r="E2" s="4"/>
      <c r="F2" s="4"/>
      <c r="G2" s="4"/>
      <c r="H2" s="4"/>
      <c r="I2" s="4"/>
    </row>
    <row r="3" spans="1:10" ht="15" customHeight="1" x14ac:dyDescent="0.3">
      <c r="A3" s="4"/>
      <c r="B3" s="5"/>
      <c r="C3" s="5"/>
      <c r="D3" s="4"/>
      <c r="E3" s="4"/>
      <c r="F3" s="4"/>
      <c r="G3" s="4"/>
      <c r="H3" s="4"/>
      <c r="I3" s="4"/>
    </row>
    <row r="4" spans="1:10" ht="15" customHeight="1" x14ac:dyDescent="0.25">
      <c r="A4" s="6" t="s">
        <v>240</v>
      </c>
      <c r="B4" s="7"/>
      <c r="C4" s="7"/>
      <c r="D4" s="7"/>
      <c r="E4" s="7"/>
      <c r="F4" s="7"/>
      <c r="G4" s="7"/>
      <c r="H4" s="7"/>
      <c r="I4" s="7"/>
      <c r="J4" s="7"/>
    </row>
    <row r="6" spans="1:10" ht="15" customHeight="1" x14ac:dyDescent="0.25">
      <c r="A6" s="8"/>
      <c r="B6" s="8"/>
      <c r="C6" s="8"/>
      <c r="D6" s="8"/>
      <c r="E6" s="8"/>
      <c r="F6" s="8"/>
      <c r="G6" s="8"/>
      <c r="H6" s="294">
        <f>Resultatregnskap!C5</f>
        <v>40908</v>
      </c>
      <c r="I6" s="101">
        <f>Resultatregnskap!D5</f>
        <v>40543</v>
      </c>
      <c r="J6" s="304" t="s">
        <v>407</v>
      </c>
    </row>
    <row r="7" spans="1:10" ht="15" customHeight="1" x14ac:dyDescent="0.25">
      <c r="A7" s="12" t="s">
        <v>287</v>
      </c>
      <c r="B7" s="8"/>
      <c r="C7" s="8"/>
      <c r="D7" s="8"/>
      <c r="E7" s="8"/>
      <c r="F7" s="8"/>
      <c r="G7" s="8"/>
      <c r="H7" s="112"/>
      <c r="I7" s="113"/>
    </row>
    <row r="8" spans="1:10" s="216" customFormat="1" ht="15" hidden="1" customHeight="1" x14ac:dyDescent="0.3">
      <c r="A8" s="215" t="s">
        <v>304</v>
      </c>
      <c r="B8" s="86"/>
      <c r="C8" s="86"/>
      <c r="D8" s="86"/>
      <c r="E8" s="86"/>
      <c r="F8" s="86"/>
      <c r="G8" s="86"/>
      <c r="H8" s="112">
        <v>0</v>
      </c>
      <c r="I8" s="113">
        <v>0</v>
      </c>
      <c r="J8" s="305" t="s">
        <v>440</v>
      </c>
    </row>
    <row r="9" spans="1:10" ht="15" customHeight="1" x14ac:dyDescent="0.25">
      <c r="A9" s="8" t="s">
        <v>278</v>
      </c>
      <c r="B9" s="8"/>
      <c r="C9" s="8"/>
      <c r="D9" s="8"/>
      <c r="E9" s="8"/>
      <c r="F9" s="8"/>
      <c r="G9" s="8"/>
      <c r="H9" s="112">
        <v>3355743</v>
      </c>
      <c r="I9" s="113">
        <v>3351707</v>
      </c>
      <c r="J9" s="306" t="s">
        <v>441</v>
      </c>
    </row>
    <row r="10" spans="1:10" ht="15" customHeight="1" x14ac:dyDescent="0.25">
      <c r="A10" s="205" t="s">
        <v>276</v>
      </c>
      <c r="B10" s="13"/>
      <c r="C10" s="13"/>
      <c r="D10" s="13"/>
      <c r="E10" s="13"/>
      <c r="F10" s="13"/>
      <c r="G10" s="13"/>
      <c r="H10" s="114">
        <v>-346652</v>
      </c>
      <c r="I10" s="115">
        <v>-345986</v>
      </c>
      <c r="J10" s="305" t="s">
        <v>442</v>
      </c>
    </row>
    <row r="11" spans="1:10" ht="15" hidden="1" customHeight="1" x14ac:dyDescent="0.25">
      <c r="A11" s="205" t="s">
        <v>305</v>
      </c>
      <c r="B11" s="13"/>
      <c r="C11" s="13"/>
      <c r="D11" s="13"/>
      <c r="E11" s="13"/>
      <c r="F11" s="13"/>
      <c r="G11" s="13"/>
      <c r="H11" s="114">
        <v>0</v>
      </c>
      <c r="I11" s="115"/>
      <c r="J11" s="305" t="s">
        <v>443</v>
      </c>
    </row>
    <row r="12" spans="1:10" s="66" customFormat="1" ht="15" customHeight="1" x14ac:dyDescent="0.25">
      <c r="A12" s="205" t="s">
        <v>306</v>
      </c>
      <c r="B12" s="204"/>
      <c r="C12" s="204"/>
      <c r="D12" s="204"/>
      <c r="E12" s="204"/>
      <c r="F12" s="204"/>
      <c r="G12" s="204"/>
      <c r="H12" s="114">
        <v>602636</v>
      </c>
      <c r="I12" s="115">
        <v>600593</v>
      </c>
      <c r="J12" s="305" t="s">
        <v>444</v>
      </c>
    </row>
    <row r="13" spans="1:10" s="66" customFormat="1" ht="15" customHeight="1" x14ac:dyDescent="0.25">
      <c r="A13" s="205" t="s">
        <v>307</v>
      </c>
      <c r="B13" s="204"/>
      <c r="C13" s="204"/>
      <c r="D13" s="204"/>
      <c r="E13" s="204"/>
      <c r="F13" s="204"/>
      <c r="G13" s="204"/>
      <c r="H13" s="114">
        <v>0</v>
      </c>
      <c r="I13" s="115">
        <v>0</v>
      </c>
      <c r="J13" s="305" t="s">
        <v>445</v>
      </c>
    </row>
    <row r="14" spans="1:10" s="66" customFormat="1" ht="15" hidden="1" customHeight="1" x14ac:dyDescent="0.25">
      <c r="A14" s="205" t="s">
        <v>308</v>
      </c>
      <c r="B14" s="204"/>
      <c r="C14" s="204"/>
      <c r="D14" s="204"/>
      <c r="E14" s="204"/>
      <c r="F14" s="204"/>
      <c r="G14" s="204"/>
      <c r="H14" s="114">
        <v>0</v>
      </c>
      <c r="I14" s="115">
        <v>0</v>
      </c>
      <c r="J14" s="305" t="s">
        <v>446</v>
      </c>
    </row>
    <row r="15" spans="1:10" ht="15" customHeight="1" x14ac:dyDescent="0.25">
      <c r="A15" s="205" t="s">
        <v>277</v>
      </c>
      <c r="B15" s="13"/>
      <c r="C15" s="13"/>
      <c r="D15" s="13"/>
      <c r="E15" s="13"/>
      <c r="F15" s="13"/>
      <c r="G15" s="13"/>
      <c r="H15" s="114">
        <v>0</v>
      </c>
      <c r="I15" s="115">
        <v>0</v>
      </c>
      <c r="J15" s="306" t="s">
        <v>447</v>
      </c>
    </row>
    <row r="16" spans="1:10" ht="15" customHeight="1" x14ac:dyDescent="0.25">
      <c r="A16" s="8" t="s">
        <v>289</v>
      </c>
      <c r="B16" s="13"/>
      <c r="C16" s="13"/>
      <c r="D16" s="13"/>
      <c r="E16" s="13"/>
      <c r="F16" s="13"/>
      <c r="G16" s="13"/>
      <c r="H16" s="114">
        <v>0</v>
      </c>
      <c r="I16" s="115">
        <v>0</v>
      </c>
      <c r="J16" s="306" t="s">
        <v>448</v>
      </c>
    </row>
    <row r="17" spans="1:10" ht="15" customHeight="1" x14ac:dyDescent="0.25">
      <c r="A17" s="8"/>
      <c r="B17" s="13"/>
      <c r="C17" s="13"/>
      <c r="D17" s="13"/>
      <c r="E17" s="13"/>
      <c r="F17" s="13"/>
      <c r="G17" s="13"/>
      <c r="H17" s="114"/>
      <c r="I17" s="115"/>
    </row>
    <row r="18" spans="1:10" ht="15" customHeight="1" x14ac:dyDescent="0.3">
      <c r="A18" s="14" t="s">
        <v>296</v>
      </c>
      <c r="B18" s="15"/>
      <c r="C18" s="15"/>
      <c r="D18" s="15"/>
      <c r="E18" s="15"/>
      <c r="F18" s="15"/>
      <c r="G18" s="15"/>
      <c r="H18" s="116">
        <f>SUBTOTAL(9,H8:H17)</f>
        <v>3611727</v>
      </c>
      <c r="I18" s="117">
        <f>SUBTOTAL(9,I8:I17)</f>
        <v>3606314</v>
      </c>
      <c r="J18" s="307" t="s">
        <v>449</v>
      </c>
    </row>
    <row r="19" spans="1:10" ht="15" customHeight="1" x14ac:dyDescent="0.25">
      <c r="A19" s="17" t="s">
        <v>280</v>
      </c>
      <c r="B19" s="13"/>
      <c r="C19" s="13"/>
      <c r="D19" s="13"/>
      <c r="E19" s="13"/>
      <c r="F19" s="13"/>
      <c r="G19" s="13"/>
      <c r="H19" s="114"/>
      <c r="I19" s="114"/>
    </row>
    <row r="20" spans="1:10" ht="15" customHeight="1" x14ac:dyDescent="0.25">
      <c r="B20" s="13"/>
      <c r="C20" s="13"/>
      <c r="D20" s="13"/>
      <c r="E20" s="13"/>
      <c r="F20" s="13"/>
      <c r="G20" s="13"/>
      <c r="H20" s="114"/>
      <c r="I20" s="114"/>
    </row>
    <row r="21" spans="1:10" ht="15" customHeight="1" x14ac:dyDescent="0.25">
      <c r="A21" s="12" t="s">
        <v>285</v>
      </c>
      <c r="B21" s="13"/>
      <c r="C21" s="13"/>
      <c r="D21" s="13"/>
      <c r="E21" s="13"/>
      <c r="F21" s="13"/>
      <c r="G21" s="13"/>
      <c r="H21" s="114"/>
      <c r="I21" s="115"/>
    </row>
    <row r="22" spans="1:10" ht="15" customHeight="1" x14ac:dyDescent="0.25">
      <c r="A22" s="13" t="s">
        <v>286</v>
      </c>
      <c r="B22" s="13"/>
      <c r="C22" s="13"/>
      <c r="D22" s="13"/>
      <c r="E22" s="13"/>
      <c r="F22" s="13"/>
      <c r="G22" s="13"/>
      <c r="H22" s="114">
        <v>60851</v>
      </c>
      <c r="I22" s="115">
        <v>59017</v>
      </c>
      <c r="J22" s="308" t="s">
        <v>450</v>
      </c>
    </row>
    <row r="23" spans="1:10" ht="15" customHeight="1" x14ac:dyDescent="0.25">
      <c r="A23" s="205" t="s">
        <v>276</v>
      </c>
      <c r="B23" s="13"/>
      <c r="C23" s="13"/>
      <c r="D23" s="13"/>
      <c r="E23" s="13"/>
      <c r="F23" s="13"/>
      <c r="G23" s="13"/>
      <c r="H23" s="114">
        <v>0</v>
      </c>
      <c r="I23" s="115">
        <v>0</v>
      </c>
      <c r="J23" s="309" t="s">
        <v>451</v>
      </c>
    </row>
    <row r="24" spans="1:10" ht="15" hidden="1" customHeight="1" x14ac:dyDescent="0.25">
      <c r="A24" s="205" t="s">
        <v>305</v>
      </c>
      <c r="B24" s="13"/>
      <c r="C24" s="13"/>
      <c r="D24" s="13"/>
      <c r="E24" s="13"/>
      <c r="F24" s="13"/>
      <c r="G24" s="13"/>
      <c r="H24" s="114">
        <v>0</v>
      </c>
      <c r="I24" s="115">
        <v>0</v>
      </c>
      <c r="J24" s="309" t="s">
        <v>452</v>
      </c>
    </row>
    <row r="25" spans="1:10" ht="15" customHeight="1" x14ac:dyDescent="0.25">
      <c r="A25" s="205" t="s">
        <v>306</v>
      </c>
      <c r="B25" s="204"/>
      <c r="C25" s="204"/>
      <c r="D25" s="204"/>
      <c r="E25" s="204"/>
      <c r="F25" s="204"/>
      <c r="G25" s="204"/>
      <c r="H25" s="114">
        <v>0</v>
      </c>
      <c r="I25" s="115">
        <v>0</v>
      </c>
      <c r="J25" s="309" t="s">
        <v>453</v>
      </c>
    </row>
    <row r="26" spans="1:10" ht="15" customHeight="1" x14ac:dyDescent="0.25">
      <c r="A26" s="205" t="s">
        <v>307</v>
      </c>
      <c r="B26" s="204"/>
      <c r="C26" s="204"/>
      <c r="D26" s="204"/>
      <c r="E26" s="204"/>
      <c r="F26" s="204"/>
      <c r="G26" s="204"/>
      <c r="H26" s="114">
        <v>0</v>
      </c>
      <c r="I26" s="115">
        <v>0</v>
      </c>
      <c r="J26" s="309" t="s">
        <v>454</v>
      </c>
    </row>
    <row r="27" spans="1:10" ht="15" hidden="1" customHeight="1" x14ac:dyDescent="0.25">
      <c r="A27" s="205" t="s">
        <v>308</v>
      </c>
      <c r="B27" s="204"/>
      <c r="C27" s="204"/>
      <c r="D27" s="204"/>
      <c r="E27" s="204"/>
      <c r="F27" s="204"/>
      <c r="G27" s="204"/>
      <c r="H27" s="114">
        <v>0</v>
      </c>
      <c r="I27" s="115">
        <v>0</v>
      </c>
      <c r="J27" s="309" t="s">
        <v>455</v>
      </c>
    </row>
    <row r="28" spans="1:10" ht="15" customHeight="1" x14ac:dyDescent="0.25">
      <c r="A28" s="205" t="s">
        <v>277</v>
      </c>
      <c r="B28" s="13"/>
      <c r="C28" s="13"/>
      <c r="D28" s="13"/>
      <c r="E28" s="13"/>
      <c r="F28" s="13"/>
      <c r="G28" s="13"/>
      <c r="H28" s="114">
        <v>0</v>
      </c>
      <c r="I28" s="115">
        <v>0</v>
      </c>
      <c r="J28" s="308" t="s">
        <v>456</v>
      </c>
    </row>
    <row r="29" spans="1:10" ht="15" customHeight="1" x14ac:dyDescent="0.25">
      <c r="A29" s="206" t="s">
        <v>288</v>
      </c>
      <c r="B29" s="13"/>
      <c r="C29" s="13"/>
      <c r="D29" s="13"/>
      <c r="E29" s="13"/>
      <c r="F29" s="13"/>
      <c r="G29" s="13"/>
      <c r="H29" s="114">
        <v>0</v>
      </c>
      <c r="I29" s="115">
        <v>0</v>
      </c>
      <c r="J29" s="308" t="s">
        <v>457</v>
      </c>
    </row>
    <row r="30" spans="1:10" ht="15" customHeight="1" x14ac:dyDescent="0.25">
      <c r="A30" s="8"/>
      <c r="B30" s="13"/>
      <c r="C30" s="13"/>
      <c r="D30" s="13"/>
      <c r="E30" s="13"/>
      <c r="F30" s="13"/>
      <c r="G30" s="13"/>
      <c r="H30" s="115"/>
      <c r="I30" s="115"/>
    </row>
    <row r="31" spans="1:10" ht="15" customHeight="1" x14ac:dyDescent="0.3">
      <c r="A31" s="14" t="s">
        <v>290</v>
      </c>
      <c r="B31" s="15"/>
      <c r="C31" s="15"/>
      <c r="D31" s="15"/>
      <c r="E31" s="15"/>
      <c r="F31" s="15"/>
      <c r="G31" s="15"/>
      <c r="H31" s="116">
        <f>SUBTOTAL(9,H22:H30)</f>
        <v>60851</v>
      </c>
      <c r="I31" s="117">
        <f>SUBTOTAL(9,I22:I30)</f>
        <v>59017</v>
      </c>
      <c r="J31" s="307" t="s">
        <v>458</v>
      </c>
    </row>
    <row r="32" spans="1:10" s="207" customFormat="1" ht="15" customHeight="1" x14ac:dyDescent="0.25">
      <c r="A32" s="208" t="s">
        <v>279</v>
      </c>
      <c r="B32" s="208"/>
      <c r="C32" s="208"/>
      <c r="D32" s="208"/>
      <c r="E32" s="208"/>
      <c r="F32" s="208"/>
      <c r="G32" s="208"/>
      <c r="H32" s="209"/>
      <c r="I32" s="209"/>
      <c r="J32"/>
    </row>
    <row r="33" spans="1:12" s="207" customFormat="1" ht="15" customHeight="1" x14ac:dyDescent="0.25">
      <c r="A33" s="208"/>
      <c r="B33" s="208"/>
      <c r="C33" s="208"/>
      <c r="D33" s="208"/>
      <c r="E33" s="208"/>
      <c r="F33" s="208"/>
      <c r="G33" s="208"/>
      <c r="H33" s="209"/>
      <c r="I33" s="209"/>
      <c r="J33"/>
    </row>
    <row r="34" spans="1:12" s="210" customFormat="1" ht="15" customHeight="1" x14ac:dyDescent="0.3">
      <c r="A34" s="211" t="s">
        <v>342</v>
      </c>
      <c r="B34" s="160"/>
      <c r="C34" s="160"/>
      <c r="D34" s="160"/>
      <c r="E34" s="160"/>
      <c r="F34" s="160"/>
      <c r="G34" s="160"/>
      <c r="H34" s="214">
        <f>SUBTOTAL(9,H8:H31)</f>
        <v>3672578</v>
      </c>
      <c r="I34" s="277">
        <f>SUBTOTAL(9,I8:I31)</f>
        <v>3665331</v>
      </c>
      <c r="J34" s="310" t="s">
        <v>459</v>
      </c>
    </row>
    <row r="35" spans="1:12" ht="15" customHeight="1" x14ac:dyDescent="0.25">
      <c r="A35" s="12"/>
      <c r="B35" s="13"/>
      <c r="C35" s="13"/>
      <c r="D35" s="13"/>
      <c r="E35" s="13"/>
      <c r="F35" s="13"/>
      <c r="G35" s="13"/>
      <c r="H35" s="114"/>
      <c r="I35" s="115"/>
    </row>
    <row r="36" spans="1:12" ht="15" customHeight="1" x14ac:dyDescent="0.25">
      <c r="A36" s="12" t="s">
        <v>297</v>
      </c>
      <c r="B36" s="13"/>
      <c r="C36" s="13"/>
      <c r="D36" s="13"/>
      <c r="E36" s="13"/>
      <c r="F36" s="13"/>
      <c r="G36" s="13"/>
      <c r="H36" s="114"/>
      <c r="I36" s="115"/>
    </row>
    <row r="37" spans="1:12" s="8" customFormat="1" ht="15" customHeight="1" x14ac:dyDescent="0.25">
      <c r="A37" s="13" t="s">
        <v>291</v>
      </c>
      <c r="B37" s="13"/>
      <c r="C37" s="13"/>
      <c r="D37" s="13"/>
      <c r="E37" s="13"/>
      <c r="F37" s="13"/>
      <c r="G37" s="13"/>
      <c r="H37" s="114">
        <v>0</v>
      </c>
      <c r="I37" s="115">
        <v>0</v>
      </c>
      <c r="J37" s="308" t="s">
        <v>460</v>
      </c>
    </row>
    <row r="38" spans="1:12" s="8" customFormat="1" ht="15" customHeight="1" x14ac:dyDescent="0.25">
      <c r="A38" s="13" t="s">
        <v>292</v>
      </c>
      <c r="B38" s="13"/>
      <c r="C38" s="13"/>
      <c r="D38" s="13"/>
      <c r="E38" s="13"/>
      <c r="F38" s="13"/>
      <c r="G38" s="13"/>
      <c r="H38" s="114">
        <v>0</v>
      </c>
      <c r="I38" s="115">
        <v>0</v>
      </c>
      <c r="J38" s="308" t="s">
        <v>461</v>
      </c>
    </row>
    <row r="39" spans="1:12" s="8" customFormat="1" ht="15" customHeight="1" x14ac:dyDescent="0.25">
      <c r="A39" s="13" t="s">
        <v>510</v>
      </c>
      <c r="B39" s="13"/>
      <c r="C39" s="13"/>
      <c r="D39" s="13"/>
      <c r="E39" s="13"/>
      <c r="F39" s="13"/>
      <c r="G39" s="13"/>
      <c r="H39" s="114">
        <v>0</v>
      </c>
      <c r="I39" s="115">
        <v>0</v>
      </c>
      <c r="J39" s="308" t="s">
        <v>511</v>
      </c>
    </row>
    <row r="40" spans="1:12" s="8" customFormat="1" ht="15" customHeight="1" x14ac:dyDescent="0.25">
      <c r="A40" s="313" t="s">
        <v>512</v>
      </c>
      <c r="B40" s="13"/>
      <c r="C40" s="13"/>
      <c r="D40" s="13"/>
      <c r="E40" s="13"/>
      <c r="F40" s="13"/>
      <c r="G40" s="13"/>
      <c r="H40" s="114">
        <v>0</v>
      </c>
      <c r="I40" s="115">
        <v>0</v>
      </c>
      <c r="J40" s="308" t="s">
        <v>513</v>
      </c>
    </row>
    <row r="41" spans="1:12" s="8" customFormat="1" ht="15" customHeight="1" x14ac:dyDescent="0.25">
      <c r="A41" s="231" t="s">
        <v>293</v>
      </c>
      <c r="B41" s="13"/>
      <c r="C41" s="13"/>
      <c r="D41" s="13"/>
      <c r="E41" s="13"/>
      <c r="F41" s="13"/>
      <c r="G41" s="13"/>
      <c r="H41" s="114">
        <v>651720</v>
      </c>
      <c r="I41" s="115">
        <f>648969+22361</f>
        <v>671330</v>
      </c>
      <c r="J41" s="308" t="s">
        <v>462</v>
      </c>
      <c r="L41" s="288"/>
    </row>
    <row r="42" spans="1:12" s="8" customFormat="1" ht="15" customHeight="1" x14ac:dyDescent="0.25">
      <c r="A42" s="217" t="s">
        <v>276</v>
      </c>
      <c r="B42" s="13"/>
      <c r="C42" s="13"/>
      <c r="D42" s="13"/>
      <c r="E42" s="13"/>
      <c r="F42" s="13"/>
      <c r="G42" s="13"/>
      <c r="H42" s="114">
        <v>0</v>
      </c>
      <c r="I42" s="115">
        <v>0</v>
      </c>
      <c r="J42" s="309" t="s">
        <v>463</v>
      </c>
    </row>
    <row r="43" spans="1:12" s="8" customFormat="1" ht="15" hidden="1" customHeight="1" x14ac:dyDescent="0.25">
      <c r="A43" s="217" t="s">
        <v>305</v>
      </c>
      <c r="B43" s="13"/>
      <c r="C43" s="13"/>
      <c r="D43" s="13"/>
      <c r="E43" s="13"/>
      <c r="F43" s="13"/>
      <c r="G43" s="13"/>
      <c r="H43" s="114">
        <v>0</v>
      </c>
      <c r="I43" s="115">
        <v>0</v>
      </c>
      <c r="J43" s="309" t="s">
        <v>464</v>
      </c>
    </row>
    <row r="44" spans="1:12" s="8" customFormat="1" ht="15" customHeight="1" x14ac:dyDescent="0.25">
      <c r="A44" s="217" t="s">
        <v>306</v>
      </c>
      <c r="B44" s="204"/>
      <c r="C44" s="204"/>
      <c r="D44" s="204"/>
      <c r="E44" s="204"/>
      <c r="F44" s="204"/>
      <c r="G44" s="204"/>
      <c r="H44" s="114">
        <v>0</v>
      </c>
      <c r="I44" s="115">
        <v>0</v>
      </c>
      <c r="J44" s="309" t="s">
        <v>465</v>
      </c>
    </row>
    <row r="45" spans="1:12" s="8" customFormat="1" ht="15" customHeight="1" x14ac:dyDescent="0.25">
      <c r="A45" s="217" t="s">
        <v>307</v>
      </c>
      <c r="B45" s="204"/>
      <c r="C45" s="204"/>
      <c r="D45" s="204"/>
      <c r="E45" s="204"/>
      <c r="F45" s="204"/>
      <c r="G45" s="204"/>
      <c r="H45" s="114">
        <v>0</v>
      </c>
      <c r="I45" s="115">
        <v>0</v>
      </c>
      <c r="J45" s="309" t="s">
        <v>466</v>
      </c>
    </row>
    <row r="46" spans="1:12" s="8" customFormat="1" ht="15" hidden="1" customHeight="1" x14ac:dyDescent="0.25">
      <c r="A46" s="217" t="s">
        <v>308</v>
      </c>
      <c r="B46" s="204"/>
      <c r="C46" s="204"/>
      <c r="D46" s="204"/>
      <c r="E46" s="204"/>
      <c r="F46" s="204"/>
      <c r="G46" s="204"/>
      <c r="H46" s="114">
        <v>0</v>
      </c>
      <c r="I46" s="115">
        <v>0</v>
      </c>
      <c r="J46" s="309" t="s">
        <v>467</v>
      </c>
    </row>
    <row r="47" spans="1:12" s="8" customFormat="1" ht="15" customHeight="1" x14ac:dyDescent="0.25">
      <c r="A47" s="217" t="s">
        <v>509</v>
      </c>
      <c r="B47" s="13"/>
      <c r="C47" s="13"/>
      <c r="D47" s="13"/>
      <c r="E47" s="13"/>
      <c r="F47" s="13"/>
      <c r="G47" s="13"/>
      <c r="H47" s="114">
        <v>-23356</v>
      </c>
      <c r="I47" s="115">
        <v>-22361</v>
      </c>
      <c r="J47" s="308" t="s">
        <v>468</v>
      </c>
    </row>
    <row r="48" spans="1:12" s="8" customFormat="1" ht="15" customHeight="1" x14ac:dyDescent="0.25">
      <c r="A48" s="13" t="s">
        <v>298</v>
      </c>
      <c r="B48" s="13"/>
      <c r="C48" s="13"/>
      <c r="D48" s="13"/>
      <c r="E48" s="13"/>
      <c r="F48" s="13"/>
      <c r="G48" s="13"/>
      <c r="H48" s="114">
        <v>128611</v>
      </c>
      <c r="I48" s="115">
        <v>124146</v>
      </c>
      <c r="J48" s="308" t="s">
        <v>469</v>
      </c>
    </row>
    <row r="49" spans="1:10" s="8" customFormat="1" ht="15" customHeight="1" x14ac:dyDescent="0.25">
      <c r="A49" s="13"/>
      <c r="B49" s="13"/>
      <c r="C49" s="13"/>
      <c r="D49" s="13"/>
      <c r="E49" s="13"/>
      <c r="F49" s="13"/>
      <c r="G49" s="13"/>
      <c r="H49" s="115"/>
      <c r="I49" s="115"/>
      <c r="J49"/>
    </row>
    <row r="50" spans="1:10" ht="15" customHeight="1" x14ac:dyDescent="0.3">
      <c r="A50" s="14" t="s">
        <v>343</v>
      </c>
      <c r="B50" s="15"/>
      <c r="C50" s="15"/>
      <c r="D50" s="15"/>
      <c r="E50" s="15"/>
      <c r="F50" s="15"/>
      <c r="G50" s="15"/>
      <c r="H50" s="116">
        <f>SUBTOTAL(9,H37:H48)</f>
        <v>756975</v>
      </c>
      <c r="I50" s="117">
        <f>SUBTOTAL(9,I37:I48)</f>
        <v>773115</v>
      </c>
      <c r="J50" s="307" t="s">
        <v>470</v>
      </c>
    </row>
    <row r="51" spans="1:10" s="207" customFormat="1" ht="15" customHeight="1" x14ac:dyDescent="0.25">
      <c r="A51" s="208" t="s">
        <v>281</v>
      </c>
      <c r="B51" s="208"/>
      <c r="C51" s="208"/>
      <c r="D51" s="208"/>
      <c r="E51" s="208"/>
      <c r="F51" s="208"/>
      <c r="G51" s="208"/>
      <c r="H51" s="209"/>
      <c r="I51" s="209"/>
      <c r="J51"/>
    </row>
    <row r="52" spans="1:10" s="207" customFormat="1" ht="15" customHeight="1" x14ac:dyDescent="0.25">
      <c r="A52" s="208"/>
      <c r="B52" s="208"/>
      <c r="C52" s="208"/>
      <c r="D52" s="208"/>
      <c r="E52" s="208"/>
      <c r="F52" s="208"/>
      <c r="G52" s="208"/>
      <c r="H52" s="209"/>
      <c r="I52" s="209"/>
      <c r="J52"/>
    </row>
    <row r="53" spans="1:10" s="280" customFormat="1" ht="15" customHeight="1" x14ac:dyDescent="0.25">
      <c r="A53" s="12" t="s">
        <v>347</v>
      </c>
      <c r="B53" s="13"/>
      <c r="C53" s="13"/>
      <c r="D53" s="13"/>
      <c r="E53" s="13"/>
      <c r="F53" s="13"/>
      <c r="G53" s="13"/>
      <c r="H53" s="115"/>
      <c r="I53" s="115"/>
      <c r="J53"/>
    </row>
    <row r="54" spans="1:10" s="280" customFormat="1" ht="15" customHeight="1" x14ac:dyDescent="0.25">
      <c r="A54" s="8" t="s">
        <v>257</v>
      </c>
      <c r="B54" s="13"/>
      <c r="C54" s="13"/>
      <c r="D54" s="13"/>
      <c r="E54" s="13"/>
      <c r="F54" s="13"/>
      <c r="G54" s="13"/>
      <c r="H54" s="114">
        <v>8941</v>
      </c>
      <c r="I54" s="115">
        <v>9484</v>
      </c>
      <c r="J54" s="314" t="s">
        <v>471</v>
      </c>
    </row>
    <row r="55" spans="1:10" s="280" customFormat="1" ht="15" customHeight="1" x14ac:dyDescent="0.25">
      <c r="A55" s="8" t="s">
        <v>258</v>
      </c>
      <c r="B55" s="13"/>
      <c r="C55" s="13"/>
      <c r="D55" s="13"/>
      <c r="E55" s="13"/>
      <c r="F55" s="13"/>
      <c r="G55" s="13"/>
      <c r="H55" s="114">
        <v>22921</v>
      </c>
      <c r="I55" s="115">
        <v>20884</v>
      </c>
      <c r="J55" s="314" t="s">
        <v>472</v>
      </c>
    </row>
    <row r="56" spans="1:10" s="280" customFormat="1" ht="15" customHeight="1" x14ac:dyDescent="0.25">
      <c r="A56" s="8" t="s">
        <v>259</v>
      </c>
      <c r="B56" s="13"/>
      <c r="C56" s="13"/>
      <c r="D56" s="13"/>
      <c r="E56" s="13"/>
      <c r="F56" s="13"/>
      <c r="G56" s="13"/>
      <c r="H56" s="114">
        <v>187375</v>
      </c>
      <c r="I56" s="115">
        <v>154529</v>
      </c>
      <c r="J56" s="314" t="s">
        <v>473</v>
      </c>
    </row>
    <row r="57" spans="1:10" s="280" customFormat="1" ht="15" customHeight="1" x14ac:dyDescent="0.25">
      <c r="A57" s="8" t="s">
        <v>260</v>
      </c>
      <c r="B57" s="13"/>
      <c r="C57" s="13"/>
      <c r="D57" s="13"/>
      <c r="E57" s="13"/>
      <c r="F57" s="13"/>
      <c r="G57" s="13"/>
      <c r="H57" s="114">
        <v>47910</v>
      </c>
      <c r="I57" s="115">
        <v>44826</v>
      </c>
      <c r="J57" s="314" t="s">
        <v>474</v>
      </c>
    </row>
    <row r="58" spans="1:10" s="280" customFormat="1" ht="15" customHeight="1" x14ac:dyDescent="0.25">
      <c r="A58" s="8" t="s">
        <v>261</v>
      </c>
      <c r="B58" s="13"/>
      <c r="C58" s="13"/>
      <c r="D58" s="13"/>
      <c r="E58" s="13"/>
      <c r="F58" s="13"/>
      <c r="G58" s="13"/>
      <c r="H58" s="114">
        <v>6979</v>
      </c>
      <c r="I58" s="115">
        <v>9110</v>
      </c>
      <c r="J58" s="314" t="s">
        <v>475</v>
      </c>
    </row>
    <row r="59" spans="1:10" s="280" customFormat="1" ht="15" customHeight="1" x14ac:dyDescent="0.25">
      <c r="A59" s="8" t="s">
        <v>262</v>
      </c>
      <c r="B59" s="13"/>
      <c r="C59" s="13"/>
      <c r="D59" s="13"/>
      <c r="E59" s="13"/>
      <c r="F59" s="13"/>
      <c r="G59" s="13"/>
      <c r="H59" s="114">
        <v>149030</v>
      </c>
      <c r="I59" s="115">
        <v>87696</v>
      </c>
      <c r="J59" s="314" t="s">
        <v>476</v>
      </c>
    </row>
    <row r="60" spans="1:10" s="280" customFormat="1" ht="15" customHeight="1" x14ac:dyDescent="0.25">
      <c r="A60" s="8" t="s">
        <v>263</v>
      </c>
      <c r="B60" s="13"/>
      <c r="C60" s="13"/>
      <c r="D60" s="13"/>
      <c r="E60" s="13"/>
      <c r="F60" s="13"/>
      <c r="G60" s="13"/>
      <c r="H60" s="114">
        <v>75347</v>
      </c>
      <c r="I60" s="115">
        <v>73989</v>
      </c>
      <c r="J60" s="314" t="s">
        <v>477</v>
      </c>
    </row>
    <row r="61" spans="1:10" s="280" customFormat="1" ht="15" customHeight="1" x14ac:dyDescent="0.25">
      <c r="A61" s="13"/>
      <c r="B61" s="13"/>
      <c r="C61" s="13"/>
      <c r="D61" s="13"/>
      <c r="E61" s="13"/>
      <c r="F61" s="13"/>
      <c r="G61" s="13"/>
      <c r="H61" s="115"/>
      <c r="I61" s="115"/>
      <c r="J61"/>
    </row>
    <row r="62" spans="1:10" s="280" customFormat="1" ht="15" customHeight="1" x14ac:dyDescent="0.3">
      <c r="A62" s="14" t="s">
        <v>348</v>
      </c>
      <c r="B62" s="15"/>
      <c r="C62" s="15"/>
      <c r="D62" s="15"/>
      <c r="E62" s="15"/>
      <c r="F62" s="15"/>
      <c r="G62" s="15"/>
      <c r="H62" s="116">
        <f>SUBTOTAL(9,H54:H60)</f>
        <v>498503</v>
      </c>
      <c r="I62" s="117">
        <f>SUBTOTAL(9,I54:I60)</f>
        <v>400518</v>
      </c>
      <c r="J62" s="307" t="s">
        <v>478</v>
      </c>
    </row>
    <row r="63" spans="1:10" s="280" customFormat="1" ht="15" customHeight="1" x14ac:dyDescent="0.25">
      <c r="A63" s="12"/>
      <c r="B63" s="13"/>
      <c r="C63" s="13"/>
      <c r="D63" s="13"/>
      <c r="E63" s="13"/>
      <c r="F63" s="13"/>
      <c r="G63" s="13"/>
      <c r="H63" s="114"/>
      <c r="I63" s="115"/>
      <c r="J63"/>
    </row>
    <row r="64" spans="1:10" s="280" customFormat="1" ht="15" customHeight="1" x14ac:dyDescent="0.25">
      <c r="A64" s="514" t="s">
        <v>354</v>
      </c>
      <c r="B64" s="515"/>
      <c r="C64" s="515"/>
      <c r="D64" s="515"/>
      <c r="E64" s="515"/>
      <c r="F64" s="515"/>
      <c r="G64" s="515"/>
      <c r="H64" s="114"/>
      <c r="I64" s="115"/>
      <c r="J64"/>
    </row>
    <row r="65" spans="1:10" s="280" customFormat="1" ht="15" customHeight="1" x14ac:dyDescent="0.25">
      <c r="A65" s="515"/>
      <c r="B65" s="515"/>
      <c r="C65" s="515"/>
      <c r="D65" s="515"/>
      <c r="E65" s="515"/>
      <c r="F65" s="515"/>
      <c r="G65" s="515"/>
      <c r="H65" s="114"/>
      <c r="I65" s="115"/>
      <c r="J65"/>
    </row>
    <row r="66" spans="1:10" s="280" customFormat="1" ht="15" customHeight="1" x14ac:dyDescent="0.25">
      <c r="A66" s="284"/>
      <c r="B66" s="284"/>
      <c r="C66" s="284"/>
      <c r="D66" s="284"/>
      <c r="E66" s="284"/>
      <c r="F66" s="284"/>
      <c r="G66" s="284"/>
      <c r="H66" s="114"/>
      <c r="I66" s="115"/>
      <c r="J66"/>
    </row>
    <row r="67" spans="1:10" s="280" customFormat="1" ht="15" customHeight="1" x14ac:dyDescent="0.25">
      <c r="A67" s="520" t="s">
        <v>359</v>
      </c>
      <c r="B67" s="520"/>
      <c r="C67" s="520"/>
      <c r="D67" s="520"/>
      <c r="E67" s="518"/>
      <c r="F67" s="518"/>
      <c r="G67" s="284"/>
      <c r="H67" s="114"/>
      <c r="I67" s="115"/>
      <c r="J67"/>
    </row>
    <row r="68" spans="1:10" s="280" customFormat="1" ht="15" customHeight="1" x14ac:dyDescent="0.25">
      <c r="A68" s="518" t="s">
        <v>360</v>
      </c>
      <c r="B68" s="518"/>
      <c r="C68" s="518"/>
      <c r="D68" s="518"/>
      <c r="E68" s="518"/>
      <c r="F68" s="518"/>
      <c r="G68" s="284"/>
    </row>
    <row r="69" spans="1:10" s="280" customFormat="1" ht="15" customHeight="1" x14ac:dyDescent="0.25">
      <c r="A69" s="518" t="s">
        <v>748</v>
      </c>
      <c r="B69" s="518"/>
      <c r="C69" s="518"/>
      <c r="D69" s="518"/>
      <c r="E69" s="518"/>
      <c r="F69" s="518"/>
      <c r="G69" s="467"/>
      <c r="H69" s="114">
        <v>11766</v>
      </c>
      <c r="I69" s="115">
        <v>11240</v>
      </c>
      <c r="J69" s="308" t="s">
        <v>479</v>
      </c>
    </row>
    <row r="70" spans="1:10" s="280" customFormat="1" ht="15" customHeight="1" x14ac:dyDescent="0.25">
      <c r="A70" s="451" t="s">
        <v>664</v>
      </c>
      <c r="B70" s="468"/>
      <c r="C70" s="468"/>
      <c r="D70" s="468"/>
      <c r="E70" s="468"/>
      <c r="F70" s="468"/>
      <c r="G70" s="467"/>
      <c r="H70" s="114">
        <v>1544</v>
      </c>
      <c r="I70" s="115">
        <v>1222</v>
      </c>
      <c r="J70" s="308"/>
    </row>
    <row r="71" spans="1:10" s="280" customFormat="1" ht="15" customHeight="1" x14ac:dyDescent="0.25">
      <c r="A71" s="471" t="s">
        <v>749</v>
      </c>
      <c r="B71" s="468"/>
      <c r="C71" s="468"/>
      <c r="D71" s="468"/>
      <c r="E71" s="468"/>
      <c r="F71" s="468"/>
      <c r="G71" s="467"/>
      <c r="H71" s="114"/>
      <c r="I71" s="115"/>
      <c r="J71" s="308"/>
    </row>
    <row r="72" spans="1:10" s="280" customFormat="1" ht="15" customHeight="1" x14ac:dyDescent="0.25">
      <c r="A72" s="471" t="s">
        <v>809</v>
      </c>
      <c r="B72" s="473"/>
      <c r="C72" s="473"/>
      <c r="D72" s="473"/>
      <c r="E72" s="473"/>
      <c r="F72" s="473"/>
      <c r="G72" s="472"/>
      <c r="H72" s="114">
        <v>3000</v>
      </c>
      <c r="I72" s="115"/>
      <c r="J72" s="308"/>
    </row>
    <row r="73" spans="1:10" s="280" customFormat="1" ht="15" customHeight="1" x14ac:dyDescent="0.25">
      <c r="A73" s="471" t="s">
        <v>750</v>
      </c>
      <c r="B73" s="468"/>
      <c r="C73" s="468"/>
      <c r="D73" s="468"/>
      <c r="E73" s="468"/>
      <c r="F73" s="468"/>
      <c r="G73" s="467"/>
      <c r="H73" s="114">
        <v>1010</v>
      </c>
      <c r="I73" s="115"/>
      <c r="J73" s="308"/>
    </row>
    <row r="74" spans="1:10" s="280" customFormat="1" ht="15" customHeight="1" x14ac:dyDescent="0.25">
      <c r="A74" s="519" t="s">
        <v>370</v>
      </c>
      <c r="B74" s="519"/>
      <c r="C74" s="519"/>
      <c r="D74" s="519"/>
      <c r="E74" s="519"/>
      <c r="F74" s="519"/>
      <c r="G74" s="284"/>
      <c r="H74" s="114">
        <v>0</v>
      </c>
      <c r="I74" s="115"/>
      <c r="J74" s="309" t="s">
        <v>480</v>
      </c>
    </row>
    <row r="75" spans="1:10" s="280" customFormat="1" ht="15" customHeight="1" x14ac:dyDescent="0.25">
      <c r="A75" s="519" t="s">
        <v>361</v>
      </c>
      <c r="B75" s="519"/>
      <c r="C75" s="519"/>
      <c r="D75" s="519"/>
      <c r="E75" s="519"/>
      <c r="F75" s="519"/>
      <c r="G75" s="284"/>
      <c r="H75" s="114">
        <v>0</v>
      </c>
      <c r="I75" s="115">
        <v>0</v>
      </c>
      <c r="J75" s="309" t="s">
        <v>481</v>
      </c>
    </row>
    <row r="76" spans="1:10" s="280" customFormat="1" ht="15" customHeight="1" x14ac:dyDescent="0.25">
      <c r="A76" s="284"/>
      <c r="B76" s="284"/>
      <c r="C76" s="284"/>
      <c r="D76" s="284"/>
      <c r="E76" s="284"/>
      <c r="F76" s="284"/>
      <c r="G76" s="284"/>
      <c r="H76" s="114"/>
      <c r="I76" s="115"/>
      <c r="J76"/>
    </row>
    <row r="77" spans="1:10" s="280" customFormat="1" ht="15" customHeight="1" x14ac:dyDescent="0.25">
      <c r="A77" s="521" t="s">
        <v>362</v>
      </c>
      <c r="B77" s="521"/>
      <c r="C77" s="521"/>
      <c r="D77" s="521"/>
      <c r="E77" s="521"/>
      <c r="F77" s="521"/>
      <c r="G77" s="285"/>
      <c r="H77" s="116">
        <f>SUBTOTAL(9,H69:H75)</f>
        <v>17320</v>
      </c>
      <c r="I77" s="117">
        <f>SUBTOTAL(9,I69:I75)</f>
        <v>12462</v>
      </c>
      <c r="J77" s="307" t="s">
        <v>482</v>
      </c>
    </row>
    <row r="78" spans="1:10" s="280" customFormat="1" ht="15" customHeight="1" x14ac:dyDescent="0.25">
      <c r="A78" s="292"/>
      <c r="B78" s="292"/>
      <c r="C78" s="292"/>
      <c r="D78" s="292"/>
      <c r="E78" s="292"/>
      <c r="F78" s="292"/>
      <c r="G78" s="293"/>
      <c r="H78" s="114"/>
      <c r="I78" s="115"/>
      <c r="J78"/>
    </row>
    <row r="79" spans="1:10" s="280" customFormat="1" ht="15" customHeight="1" x14ac:dyDescent="0.25">
      <c r="A79" s="514" t="s">
        <v>371</v>
      </c>
      <c r="B79" s="514"/>
      <c r="C79" s="514"/>
      <c r="D79" s="514"/>
      <c r="E79" s="514"/>
      <c r="F79" s="514"/>
      <c r="G79" s="522"/>
      <c r="H79" s="114"/>
      <c r="I79" s="115"/>
      <c r="J79"/>
    </row>
    <row r="80" spans="1:10" s="280" customFormat="1" ht="15" customHeight="1" x14ac:dyDescent="0.25">
      <c r="A80" s="514"/>
      <c r="B80" s="514"/>
      <c r="C80" s="514"/>
      <c r="D80" s="514"/>
      <c r="E80" s="514"/>
      <c r="F80" s="514"/>
      <c r="G80" s="522"/>
      <c r="H80" s="114"/>
      <c r="I80" s="115"/>
      <c r="J80"/>
    </row>
    <row r="81" spans="1:10" s="280" customFormat="1" ht="15" customHeight="1" x14ac:dyDescent="0.25">
      <c r="A81" s="516" t="s">
        <v>344</v>
      </c>
      <c r="B81" s="517"/>
      <c r="C81" s="517"/>
      <c r="D81" s="517"/>
      <c r="E81" s="517"/>
      <c r="F81" s="517"/>
      <c r="G81" s="517"/>
      <c r="H81" s="118">
        <f>SUBTOTAL(9,H37:H80)</f>
        <v>1272798</v>
      </c>
      <c r="I81" s="119">
        <f>SUBTOTAL(9,I37:I80)</f>
        <v>1186095</v>
      </c>
      <c r="J81" s="310" t="s">
        <v>483</v>
      </c>
    </row>
    <row r="82" spans="1:10" s="280" customFormat="1" ht="15" customHeight="1" x14ac:dyDescent="0.25">
      <c r="A82" s="275"/>
      <c r="B82" s="275"/>
      <c r="C82" s="275"/>
      <c r="D82" s="275"/>
      <c r="E82" s="275"/>
      <c r="F82" s="275"/>
      <c r="G82" s="275"/>
      <c r="H82" s="114"/>
      <c r="I82" s="115"/>
      <c r="J82"/>
    </row>
    <row r="83" spans="1:10" ht="15" customHeight="1" x14ac:dyDescent="0.25">
      <c r="A83" s="12" t="s">
        <v>1</v>
      </c>
      <c r="B83" s="8"/>
      <c r="C83" s="8"/>
      <c r="D83" s="8"/>
      <c r="E83" s="8"/>
      <c r="F83" s="8"/>
      <c r="G83" s="8"/>
      <c r="H83" s="112"/>
      <c r="I83" s="113"/>
    </row>
    <row r="84" spans="1:10" ht="15" customHeight="1" x14ac:dyDescent="0.25">
      <c r="A84" s="13" t="s">
        <v>2</v>
      </c>
      <c r="B84" s="8"/>
      <c r="C84" s="8"/>
      <c r="D84" s="8"/>
      <c r="E84" s="8"/>
      <c r="F84" s="8"/>
      <c r="G84" s="8"/>
      <c r="H84" s="112">
        <v>0</v>
      </c>
      <c r="I84" s="113">
        <v>0</v>
      </c>
      <c r="J84" s="309" t="s">
        <v>484</v>
      </c>
    </row>
    <row r="85" spans="1:10" ht="15" customHeight="1" x14ac:dyDescent="0.25">
      <c r="A85" s="13" t="s">
        <v>3</v>
      </c>
      <c r="B85" s="8"/>
      <c r="C85" s="8"/>
      <c r="D85" s="8"/>
      <c r="E85" s="8"/>
      <c r="F85" s="8"/>
      <c r="G85" s="8"/>
      <c r="H85" s="112">
        <v>0</v>
      </c>
      <c r="I85" s="113">
        <v>0</v>
      </c>
      <c r="J85" s="309" t="s">
        <v>485</v>
      </c>
    </row>
    <row r="86" spans="1:10" ht="15" customHeight="1" x14ac:dyDescent="0.25">
      <c r="A86" s="13" t="s">
        <v>4</v>
      </c>
      <c r="B86" s="8"/>
      <c r="C86" s="8"/>
      <c r="D86" s="8"/>
      <c r="E86" s="8"/>
      <c r="F86" s="8"/>
      <c r="G86" s="8"/>
      <c r="H86" s="112">
        <v>0</v>
      </c>
      <c r="I86" s="113">
        <v>0</v>
      </c>
      <c r="J86" s="309" t="s">
        <v>486</v>
      </c>
    </row>
    <row r="87" spans="1:10" ht="15" customHeight="1" x14ac:dyDescent="0.25">
      <c r="A87" s="13"/>
      <c r="B87" s="8"/>
      <c r="C87" s="8"/>
      <c r="D87" s="8"/>
      <c r="E87" s="8"/>
      <c r="F87" s="8"/>
      <c r="G87" s="8"/>
      <c r="H87" s="112"/>
      <c r="I87" s="113"/>
    </row>
    <row r="88" spans="1:10" ht="15" customHeight="1" x14ac:dyDescent="0.3">
      <c r="A88" s="211" t="s">
        <v>345</v>
      </c>
      <c r="B88" s="20"/>
      <c r="C88" s="20"/>
      <c r="D88" s="20"/>
      <c r="E88" s="20"/>
      <c r="F88" s="20"/>
      <c r="G88" s="20"/>
      <c r="H88" s="118">
        <f>SUBTOTAL(9,H84:H86)</f>
        <v>0</v>
      </c>
      <c r="I88" s="119">
        <f>SUBTOTAL(9,I84:I86)</f>
        <v>0</v>
      </c>
      <c r="J88" s="311" t="s">
        <v>487</v>
      </c>
    </row>
    <row r="89" spans="1:10" ht="15" customHeight="1" x14ac:dyDescent="0.25">
      <c r="A89" s="17" t="s">
        <v>5</v>
      </c>
      <c r="B89" s="13"/>
      <c r="C89" s="13"/>
      <c r="D89" s="13"/>
      <c r="E89" s="13"/>
      <c r="F89" s="13"/>
      <c r="G89" s="13"/>
      <c r="H89" s="114"/>
      <c r="I89" s="115"/>
    </row>
    <row r="90" spans="1:10" ht="15" customHeight="1" x14ac:dyDescent="0.25">
      <c r="A90" s="17" t="s">
        <v>195</v>
      </c>
      <c r="B90" s="8"/>
      <c r="C90" s="8"/>
      <c r="D90" s="8"/>
      <c r="E90" s="8"/>
      <c r="F90" s="8"/>
      <c r="G90" s="8"/>
      <c r="H90" s="112"/>
      <c r="I90" s="113"/>
    </row>
    <row r="91" spans="1:10" ht="15" customHeight="1" x14ac:dyDescent="0.25">
      <c r="B91" s="8"/>
      <c r="C91" s="8"/>
      <c r="D91" s="8"/>
      <c r="E91" s="8"/>
      <c r="F91" s="8"/>
      <c r="G91" s="8"/>
      <c r="H91" s="112"/>
      <c r="I91" s="113"/>
    </row>
    <row r="92" spans="1:10" ht="15" customHeight="1" x14ac:dyDescent="0.25">
      <c r="A92" s="6" t="s">
        <v>364</v>
      </c>
      <c r="B92" s="7"/>
      <c r="C92" s="7"/>
      <c r="D92" s="7"/>
      <c r="E92" s="7"/>
      <c r="F92" s="7"/>
      <c r="G92" s="7"/>
      <c r="H92" s="286"/>
      <c r="I92" s="287"/>
      <c r="J92" s="287"/>
    </row>
    <row r="93" spans="1:10" ht="15" customHeight="1" x14ac:dyDescent="0.25">
      <c r="B93" s="8"/>
      <c r="C93" s="8"/>
      <c r="D93" s="8"/>
      <c r="E93" s="8"/>
      <c r="F93" s="8"/>
      <c r="G93" s="8"/>
      <c r="H93" s="112"/>
      <c r="I93" s="113"/>
    </row>
    <row r="94" spans="1:10" ht="15" customHeight="1" x14ac:dyDescent="0.25">
      <c r="A94" s="12" t="s">
        <v>6</v>
      </c>
      <c r="B94" s="8"/>
      <c r="C94" s="8"/>
      <c r="D94" s="8"/>
      <c r="E94" s="8"/>
      <c r="F94" s="8"/>
      <c r="G94" s="8"/>
      <c r="H94" s="112"/>
      <c r="I94" s="113"/>
    </row>
    <row r="95" spans="1:10" ht="15" customHeight="1" x14ac:dyDescent="0.25">
      <c r="G95" s="319"/>
      <c r="H95" s="100">
        <f>Resultatregnskap!C5</f>
        <v>40908</v>
      </c>
      <c r="I95" s="101">
        <f>Resultatregnskap!D5</f>
        <v>40543</v>
      </c>
    </row>
    <row r="96" spans="1:10" ht="15" customHeight="1" x14ac:dyDescent="0.25">
      <c r="A96" s="18" t="s">
        <v>346</v>
      </c>
      <c r="B96" s="13"/>
      <c r="C96" s="13"/>
      <c r="D96" s="13"/>
      <c r="E96" s="13"/>
      <c r="F96" s="13"/>
      <c r="G96" s="13"/>
      <c r="H96" s="114"/>
      <c r="I96" s="115"/>
    </row>
    <row r="97" spans="1:10" ht="15" customHeight="1" x14ac:dyDescent="0.25">
      <c r="A97" s="8" t="s">
        <v>256</v>
      </c>
      <c r="B97" s="13"/>
      <c r="C97" s="13"/>
      <c r="D97" s="13"/>
      <c r="E97" s="13"/>
      <c r="F97" s="13"/>
      <c r="G97" s="13"/>
      <c r="H97" s="114">
        <v>14485</v>
      </c>
      <c r="I97" s="115">
        <v>22688</v>
      </c>
      <c r="J97" s="308" t="s">
        <v>488</v>
      </c>
    </row>
    <row r="98" spans="1:10" ht="15" customHeight="1" x14ac:dyDescent="0.25">
      <c r="A98" s="8" t="s">
        <v>257</v>
      </c>
      <c r="B98" s="13"/>
      <c r="C98" s="13"/>
      <c r="D98" s="13"/>
      <c r="E98" s="13"/>
      <c r="F98" s="13"/>
      <c r="G98" s="13"/>
      <c r="H98" s="114">
        <v>5443</v>
      </c>
      <c r="I98" s="115">
        <v>6053</v>
      </c>
      <c r="J98" s="308" t="s">
        <v>489</v>
      </c>
    </row>
    <row r="99" spans="1:10" ht="15" customHeight="1" x14ac:dyDescent="0.25">
      <c r="A99" s="8" t="s">
        <v>258</v>
      </c>
      <c r="B99" s="13"/>
      <c r="C99" s="13"/>
      <c r="D99" s="13"/>
      <c r="E99" s="13"/>
      <c r="F99" s="13"/>
      <c r="G99" s="13"/>
      <c r="H99" s="114">
        <v>0</v>
      </c>
      <c r="I99" s="115">
        <v>0</v>
      </c>
      <c r="J99" s="308" t="s">
        <v>490</v>
      </c>
    </row>
    <row r="100" spans="1:10" ht="15" customHeight="1" x14ac:dyDescent="0.25">
      <c r="A100" s="8" t="s">
        <v>259</v>
      </c>
      <c r="B100" s="13"/>
      <c r="C100" s="13"/>
      <c r="D100" s="13"/>
      <c r="E100" s="13"/>
      <c r="F100" s="13"/>
      <c r="G100" s="13"/>
      <c r="H100" s="114">
        <v>61365</v>
      </c>
      <c r="I100" s="115">
        <v>60777</v>
      </c>
      <c r="J100" s="308" t="s">
        <v>491</v>
      </c>
    </row>
    <row r="101" spans="1:10" ht="15" customHeight="1" x14ac:dyDescent="0.25">
      <c r="A101" s="8" t="s">
        <v>262</v>
      </c>
      <c r="B101" s="13"/>
      <c r="C101" s="13"/>
      <c r="D101" s="13"/>
      <c r="E101" s="13"/>
      <c r="F101" s="13"/>
      <c r="G101" s="13"/>
      <c r="H101" s="114">
        <v>35789</v>
      </c>
      <c r="I101" s="115">
        <v>8617</v>
      </c>
      <c r="J101" s="308" t="s">
        <v>492</v>
      </c>
    </row>
    <row r="102" spans="1:10" ht="15" customHeight="1" x14ac:dyDescent="0.25">
      <c r="A102" s="8" t="s">
        <v>263</v>
      </c>
      <c r="B102" s="13"/>
      <c r="C102" s="13"/>
      <c r="D102" s="13"/>
      <c r="E102" s="13"/>
      <c r="F102" s="13"/>
      <c r="G102" s="13"/>
      <c r="H102" s="114">
        <v>16328</v>
      </c>
      <c r="I102" s="115">
        <v>18917</v>
      </c>
      <c r="J102" s="308" t="s">
        <v>493</v>
      </c>
    </row>
    <row r="103" spans="1:10" ht="15" customHeight="1" x14ac:dyDescent="0.25">
      <c r="A103" s="18"/>
      <c r="B103" s="13"/>
      <c r="C103" s="13"/>
      <c r="D103" s="13"/>
      <c r="E103" s="13"/>
      <c r="F103" s="13"/>
      <c r="G103" s="13"/>
      <c r="H103" s="114"/>
      <c r="I103" s="115"/>
    </row>
    <row r="104" spans="1:10" ht="15" customHeight="1" x14ac:dyDescent="0.3">
      <c r="A104" s="14" t="s">
        <v>349</v>
      </c>
      <c r="B104" s="200"/>
      <c r="C104" s="200"/>
      <c r="D104" s="200"/>
      <c r="E104" s="200"/>
      <c r="F104" s="200"/>
      <c r="G104" s="200"/>
      <c r="H104" s="116">
        <f>SUBTOTAL(9,H97:H103)</f>
        <v>133410</v>
      </c>
      <c r="I104" s="117">
        <f>SUBTOTAL(9,I97:I103)</f>
        <v>117052</v>
      </c>
      <c r="J104" s="307" t="s">
        <v>494</v>
      </c>
    </row>
    <row r="105" spans="1:10" ht="15" customHeight="1" x14ac:dyDescent="0.3">
      <c r="A105" s="16"/>
      <c r="B105" s="138"/>
      <c r="C105" s="138"/>
      <c r="D105" s="138"/>
      <c r="E105" s="138"/>
      <c r="F105" s="138"/>
      <c r="G105" s="138"/>
      <c r="H105" s="114"/>
      <c r="I105" s="115"/>
    </row>
    <row r="106" spans="1:10" s="1" customFormat="1" ht="15" customHeight="1" x14ac:dyDescent="0.25">
      <c r="A106" s="12" t="s">
        <v>355</v>
      </c>
      <c r="B106" s="13"/>
      <c r="C106" s="13"/>
      <c r="D106" s="13"/>
      <c r="E106" s="13"/>
      <c r="F106" s="13"/>
      <c r="G106" s="13"/>
      <c r="H106" s="115"/>
      <c r="I106" s="115"/>
      <c r="J106"/>
    </row>
    <row r="107" spans="1:10" ht="15" customHeight="1" x14ac:dyDescent="0.3">
      <c r="A107" s="16"/>
      <c r="B107" s="138"/>
      <c r="C107" s="138"/>
      <c r="D107" s="138"/>
      <c r="E107" s="138"/>
      <c r="F107" s="138"/>
      <c r="G107" s="138"/>
      <c r="H107" s="114"/>
      <c r="I107" s="115"/>
    </row>
    <row r="108" spans="1:10" ht="15" customHeight="1" x14ac:dyDescent="0.25">
      <c r="A108" s="8" t="s">
        <v>542</v>
      </c>
      <c r="B108" s="138"/>
      <c r="C108" s="138"/>
      <c r="D108" s="138"/>
      <c r="E108" s="138"/>
      <c r="F108" s="138"/>
      <c r="G108" s="138"/>
      <c r="H108" s="114">
        <v>45991</v>
      </c>
      <c r="I108" s="115">
        <v>46063</v>
      </c>
    </row>
    <row r="109" spans="1:10" ht="15" customHeight="1" x14ac:dyDescent="0.25">
      <c r="A109" s="8" t="s">
        <v>543</v>
      </c>
      <c r="B109" s="138"/>
      <c r="C109" s="138"/>
      <c r="D109" s="138"/>
      <c r="E109" s="138"/>
      <c r="F109" s="138"/>
      <c r="G109" s="138"/>
      <c r="H109" s="114">
        <v>18639</v>
      </c>
      <c r="I109" s="115">
        <v>12149</v>
      </c>
    </row>
    <row r="110" spans="1:10" ht="15" customHeight="1" x14ac:dyDescent="0.25">
      <c r="A110" s="8" t="s">
        <v>544</v>
      </c>
      <c r="B110" s="8"/>
      <c r="C110" s="8"/>
      <c r="D110" s="8"/>
      <c r="E110" s="8"/>
      <c r="F110" s="8"/>
      <c r="G110" s="8"/>
      <c r="H110" s="112">
        <v>3858</v>
      </c>
      <c r="I110" s="113">
        <v>4357</v>
      </c>
      <c r="J110" s="309" t="s">
        <v>495</v>
      </c>
    </row>
    <row r="111" spans="1:10" ht="15" customHeight="1" x14ac:dyDescent="0.25">
      <c r="A111" s="8" t="s">
        <v>545</v>
      </c>
      <c r="B111" s="8"/>
      <c r="C111" s="8"/>
      <c r="D111" s="8"/>
      <c r="E111" s="8"/>
      <c r="F111" s="8"/>
      <c r="G111" s="8"/>
      <c r="H111" s="112">
        <v>7813</v>
      </c>
      <c r="I111" s="113">
        <v>9751</v>
      </c>
      <c r="J111" s="309" t="s">
        <v>496</v>
      </c>
    </row>
    <row r="112" spans="1:10" ht="15" customHeight="1" x14ac:dyDescent="0.25">
      <c r="A112" s="8" t="s">
        <v>546</v>
      </c>
      <c r="B112" s="8"/>
      <c r="C112" s="8"/>
      <c r="D112" s="8"/>
      <c r="E112" s="8"/>
      <c r="F112" s="8"/>
      <c r="G112" s="8"/>
      <c r="H112" s="112">
        <v>34240</v>
      </c>
      <c r="I112" s="113">
        <v>19667</v>
      </c>
      <c r="J112" s="309"/>
    </row>
    <row r="113" spans="1:10" ht="15" customHeight="1" x14ac:dyDescent="0.25">
      <c r="A113" s="8" t="s">
        <v>355</v>
      </c>
      <c r="B113" s="8"/>
      <c r="C113" s="8"/>
      <c r="D113" s="8"/>
      <c r="E113" s="8"/>
      <c r="F113" s="8"/>
      <c r="G113" s="8"/>
      <c r="H113" s="112">
        <v>50599</v>
      </c>
      <c r="I113" s="113">
        <v>37322</v>
      </c>
      <c r="J113" s="309" t="s">
        <v>497</v>
      </c>
    </row>
    <row r="114" spans="1:10" ht="15" customHeight="1" x14ac:dyDescent="0.25">
      <c r="A114" s="8"/>
      <c r="B114" s="8"/>
      <c r="C114" s="8"/>
      <c r="D114" s="8"/>
      <c r="E114" s="8"/>
      <c r="F114" s="8"/>
      <c r="G114" s="8"/>
      <c r="H114" s="112"/>
      <c r="I114" s="113"/>
    </row>
    <row r="115" spans="1:10" ht="15" customHeight="1" x14ac:dyDescent="0.3">
      <c r="A115" s="14" t="s">
        <v>356</v>
      </c>
      <c r="B115" s="15"/>
      <c r="C115" s="15"/>
      <c r="D115" s="15"/>
      <c r="E115" s="15"/>
      <c r="F115" s="15"/>
      <c r="G115" s="15"/>
      <c r="H115" s="116">
        <f>SUBTOTAL(9,H108:H113)</f>
        <v>161140</v>
      </c>
      <c r="I115" s="117">
        <f>SUBTOTAL(9,I108:I113)</f>
        <v>129309</v>
      </c>
      <c r="J115" s="312" t="s">
        <v>498</v>
      </c>
    </row>
    <row r="116" spans="1:10" ht="15" customHeight="1" x14ac:dyDescent="0.3">
      <c r="A116" s="16"/>
      <c r="B116" s="138"/>
      <c r="C116" s="138"/>
      <c r="D116" s="138"/>
      <c r="E116" s="138"/>
      <c r="F116" s="138"/>
      <c r="G116" s="138"/>
      <c r="H116" s="114"/>
      <c r="I116" s="115"/>
    </row>
    <row r="117" spans="1:10" ht="15" customHeight="1" x14ac:dyDescent="0.3">
      <c r="A117" s="211" t="s">
        <v>350</v>
      </c>
      <c r="B117" s="19"/>
      <c r="C117" s="19"/>
      <c r="D117" s="19"/>
      <c r="E117" s="19"/>
      <c r="F117" s="19"/>
      <c r="G117" s="19"/>
      <c r="H117" s="118">
        <f>SUBTOTAL(9,H97:H115)</f>
        <v>294550</v>
      </c>
      <c r="I117" s="119">
        <f>SUBTOTAL(9,I97:I115)</f>
        <v>246361</v>
      </c>
      <c r="J117" s="310" t="s">
        <v>499</v>
      </c>
    </row>
    <row r="118" spans="1:10" ht="15" customHeight="1" x14ac:dyDescent="0.25">
      <c r="A118" s="8"/>
      <c r="B118" s="8"/>
      <c r="C118" s="8"/>
      <c r="D118" s="8"/>
      <c r="E118" s="8"/>
      <c r="F118" s="8"/>
      <c r="G118" s="8"/>
      <c r="H118" s="112"/>
      <c r="I118" s="113"/>
    </row>
    <row r="119" spans="1:10" ht="15" customHeight="1" x14ac:dyDescent="0.25">
      <c r="A119" s="12" t="s">
        <v>357</v>
      </c>
      <c r="B119" s="8"/>
      <c r="C119" s="8"/>
      <c r="D119" s="8"/>
      <c r="E119" s="8"/>
      <c r="F119" s="8"/>
      <c r="G119" s="8"/>
      <c r="H119" s="112"/>
      <c r="I119" s="113"/>
    </row>
    <row r="120" spans="1:10" ht="15" customHeight="1" x14ac:dyDescent="0.25">
      <c r="A120" s="13" t="s">
        <v>373</v>
      </c>
      <c r="B120" s="8"/>
      <c r="C120" s="8"/>
      <c r="D120" s="8"/>
      <c r="E120" s="8"/>
      <c r="F120" s="8"/>
      <c r="G120" s="8"/>
      <c r="H120" s="112">
        <v>742</v>
      </c>
      <c r="I120" s="113">
        <v>0</v>
      </c>
      <c r="J120" s="309" t="s">
        <v>500</v>
      </c>
    </row>
    <row r="121" spans="1:10" ht="15" customHeight="1" x14ac:dyDescent="0.25">
      <c r="A121" s="8" t="s">
        <v>294</v>
      </c>
      <c r="B121" s="8"/>
      <c r="C121" s="8"/>
      <c r="D121" s="8"/>
      <c r="E121" s="8"/>
      <c r="F121" s="8"/>
      <c r="G121" s="8"/>
      <c r="H121" s="112">
        <v>0</v>
      </c>
      <c r="I121" s="113">
        <v>0</v>
      </c>
      <c r="J121" s="309" t="s">
        <v>501</v>
      </c>
    </row>
    <row r="122" spans="1:10" ht="15" customHeight="1" x14ac:dyDescent="0.25">
      <c r="A122" s="8" t="s">
        <v>295</v>
      </c>
      <c r="B122" s="8"/>
      <c r="C122" s="8"/>
      <c r="D122" s="8"/>
      <c r="E122" s="8"/>
      <c r="F122" s="8"/>
      <c r="G122" s="8"/>
      <c r="H122" s="112">
        <v>0</v>
      </c>
      <c r="I122" s="113">
        <v>0</v>
      </c>
      <c r="J122" s="309" t="s">
        <v>502</v>
      </c>
    </row>
    <row r="123" spans="1:10" ht="15" customHeight="1" x14ac:dyDescent="0.25">
      <c r="A123" s="8" t="s">
        <v>372</v>
      </c>
      <c r="B123" s="8"/>
      <c r="C123" s="8"/>
      <c r="D123" s="8"/>
      <c r="E123" s="8"/>
      <c r="F123" s="8"/>
      <c r="G123" s="8"/>
      <c r="H123" s="112">
        <v>0</v>
      </c>
      <c r="I123" s="113">
        <v>0</v>
      </c>
      <c r="J123" s="309" t="s">
        <v>503</v>
      </c>
    </row>
    <row r="124" spans="1:10" ht="15" customHeight="1" x14ac:dyDescent="0.25">
      <c r="A124" s="8"/>
      <c r="B124" s="8"/>
      <c r="C124" s="8"/>
      <c r="D124" s="8"/>
      <c r="E124" s="8"/>
      <c r="F124" s="8"/>
      <c r="G124" s="8"/>
      <c r="H124" s="112"/>
      <c r="I124" s="113"/>
    </row>
    <row r="125" spans="1:10" ht="15" customHeight="1" x14ac:dyDescent="0.3">
      <c r="A125" s="14" t="s">
        <v>358</v>
      </c>
      <c r="B125" s="15"/>
      <c r="C125" s="15"/>
      <c r="D125" s="15"/>
      <c r="E125" s="15"/>
      <c r="F125" s="15"/>
      <c r="G125" s="15"/>
      <c r="H125" s="116">
        <f>SUBTOTAL(9,H120:H123)</f>
        <v>742</v>
      </c>
      <c r="I125" s="117">
        <f>SUBTOTAL(9,I120:I123)</f>
        <v>0</v>
      </c>
      <c r="J125" s="312" t="s">
        <v>504</v>
      </c>
    </row>
    <row r="126" spans="1:10" ht="15" customHeight="1" x14ac:dyDescent="0.3">
      <c r="A126" s="16"/>
      <c r="B126" s="13"/>
      <c r="C126" s="13"/>
      <c r="D126" s="13"/>
      <c r="E126" s="13"/>
      <c r="F126" s="13"/>
      <c r="G126" s="13"/>
      <c r="H126" s="114"/>
      <c r="I126" s="115"/>
    </row>
    <row r="127" spans="1:10" ht="15" customHeight="1" x14ac:dyDescent="0.25">
      <c r="A127" s="8"/>
      <c r="B127" s="8"/>
      <c r="C127" s="8"/>
      <c r="D127" s="8"/>
      <c r="E127" s="8"/>
      <c r="F127" s="8"/>
      <c r="G127" s="8"/>
      <c r="H127" s="112"/>
      <c r="I127" s="113"/>
      <c r="J127" s="274"/>
    </row>
    <row r="128" spans="1:10" ht="15" customHeight="1" x14ac:dyDescent="0.25">
      <c r="A128" s="19" t="s">
        <v>7</v>
      </c>
      <c r="B128" s="20"/>
      <c r="C128" s="20"/>
      <c r="D128" s="20"/>
      <c r="E128" s="20"/>
      <c r="F128" s="20"/>
      <c r="G128" s="20"/>
      <c r="H128" s="118">
        <f>SUBTOTAL(9,H7:H88)+SUBTOTAL(9,H96:H127)</f>
        <v>5240668</v>
      </c>
      <c r="I128" s="119">
        <f>SUBTOTAL(9,I7:I88)+SUBTOTAL(9,I96:I127)</f>
        <v>5097787</v>
      </c>
      <c r="J128" s="310" t="s">
        <v>505</v>
      </c>
    </row>
    <row r="129" spans="1:10" ht="13.8" x14ac:dyDescent="0.25">
      <c r="A129" s="8"/>
      <c r="B129" s="8"/>
      <c r="C129" s="8"/>
      <c r="D129" s="8"/>
      <c r="E129" s="8"/>
      <c r="F129" s="8"/>
      <c r="G129" s="8"/>
      <c r="H129" s="113"/>
      <c r="I129" s="113"/>
    </row>
    <row r="130" spans="1:10" ht="13.2" hidden="1" x14ac:dyDescent="0.25">
      <c r="A130" s="157" t="s">
        <v>309</v>
      </c>
    </row>
    <row r="131" spans="1:10" ht="13.2" hidden="1" x14ac:dyDescent="0.25"/>
    <row r="132" spans="1:10" ht="13.2" hidden="1" x14ac:dyDescent="0.25">
      <c r="A132" t="s">
        <v>310</v>
      </c>
    </row>
    <row r="133" spans="1:10" ht="13.2" hidden="1" x14ac:dyDescent="0.25">
      <c r="A133" t="s">
        <v>311</v>
      </c>
    </row>
    <row r="134" spans="1:10" ht="13.2" hidden="1" x14ac:dyDescent="0.25">
      <c r="A134" t="s">
        <v>312</v>
      </c>
    </row>
    <row r="135" spans="1:10" ht="15" hidden="1" customHeight="1" x14ac:dyDescent="0.25"/>
    <row r="137" spans="1:10" s="102" customFormat="1" ht="15" customHeight="1" x14ac:dyDescent="0.25"/>
    <row r="138" spans="1:10" s="401" customFormat="1" ht="15" customHeight="1" x14ac:dyDescent="0.25">
      <c r="A138" s="102" t="s">
        <v>810</v>
      </c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spans="1:10" s="401" customFormat="1" ht="15" customHeight="1" x14ac:dyDescent="0.25">
      <c r="A139" s="102" t="s">
        <v>811</v>
      </c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spans="1:10" s="102" customFormat="1" ht="15" customHeight="1" x14ac:dyDescent="0.25"/>
    <row r="141" spans="1:10" s="102" customFormat="1" ht="15" customHeight="1" x14ac:dyDescent="0.25">
      <c r="A141" s="102" t="s">
        <v>687</v>
      </c>
    </row>
    <row r="142" spans="1:10" s="102" customFormat="1" ht="15" customHeight="1" x14ac:dyDescent="0.25">
      <c r="A142" s="102" t="s">
        <v>688</v>
      </c>
    </row>
    <row r="143" spans="1:10" s="102" customFormat="1" ht="15" customHeight="1" x14ac:dyDescent="0.25"/>
    <row r="144" spans="1:10" s="102" customFormat="1" ht="15" customHeight="1" x14ac:dyDescent="0.25">
      <c r="A144" s="102" t="s">
        <v>812</v>
      </c>
    </row>
    <row r="145" spans="1:1" s="102" customFormat="1" ht="15" customHeight="1" x14ac:dyDescent="0.25">
      <c r="A145" s="102" t="s">
        <v>813</v>
      </c>
    </row>
  </sheetData>
  <mergeCells count="9">
    <mergeCell ref="A64:G65"/>
    <mergeCell ref="A81:G81"/>
    <mergeCell ref="A68:F68"/>
    <mergeCell ref="A74:F74"/>
    <mergeCell ref="A75:F75"/>
    <mergeCell ref="A67:F67"/>
    <mergeCell ref="A77:F77"/>
    <mergeCell ref="A79:G80"/>
    <mergeCell ref="A69:F6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 xml:space="preserve">&amp;LUniversiteter og høyskoler - standard mal for delårsregnskap </oddHeader>
  </headerFooter>
  <rowBreaks count="1" manualBreakCount="1">
    <brk id="8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2:J27"/>
  <sheetViews>
    <sheetView zoomScaleNormal="100" workbookViewId="0">
      <selection activeCell="A17" sqref="A17"/>
    </sheetView>
  </sheetViews>
  <sheetFormatPr baseColWidth="10" defaultRowHeight="15" customHeight="1" x14ac:dyDescent="0.25"/>
  <cols>
    <col min="5" max="5" width="13.44140625" bestFit="1" customWidth="1"/>
  </cols>
  <sheetData>
    <row r="2" spans="1:10" ht="15" customHeight="1" x14ac:dyDescent="0.25">
      <c r="A2" s="21" t="s">
        <v>241</v>
      </c>
      <c r="B2" s="21"/>
      <c r="C2" s="21"/>
      <c r="D2" s="22"/>
      <c r="E2" s="22"/>
      <c r="F2" s="22"/>
      <c r="G2" s="51"/>
      <c r="H2" s="56"/>
      <c r="I2" s="57"/>
      <c r="J2" s="11"/>
    </row>
    <row r="3" spans="1:10" ht="15" customHeight="1" x14ac:dyDescent="0.25">
      <c r="A3" s="24"/>
      <c r="B3" s="24"/>
      <c r="C3" s="24"/>
      <c r="D3" s="25"/>
      <c r="E3" s="100">
        <f>Resultatregnskap!C5</f>
        <v>40908</v>
      </c>
      <c r="F3" s="101">
        <f>Resultatregnskap!D5</f>
        <v>40543</v>
      </c>
      <c r="G3" s="26"/>
      <c r="H3" s="26"/>
      <c r="I3" s="1"/>
      <c r="J3" s="1"/>
    </row>
    <row r="4" spans="1:10" ht="15" customHeight="1" x14ac:dyDescent="0.25">
      <c r="A4" s="24"/>
      <c r="B4" s="24"/>
      <c r="C4" s="24"/>
      <c r="D4" s="25"/>
      <c r="E4" s="112"/>
      <c r="F4" s="113"/>
      <c r="G4" s="27"/>
      <c r="H4" s="27"/>
      <c r="I4" s="1"/>
      <c r="J4" s="1"/>
    </row>
    <row r="5" spans="1:10" ht="15" customHeight="1" x14ac:dyDescent="0.25">
      <c r="A5" s="28" t="s">
        <v>8</v>
      </c>
      <c r="B5" s="28"/>
      <c r="C5" s="28"/>
      <c r="D5" s="29"/>
      <c r="E5" s="429">
        <v>2347737</v>
      </c>
      <c r="F5" s="113">
        <v>2225505</v>
      </c>
      <c r="G5" s="30"/>
      <c r="H5" s="30"/>
      <c r="I5" s="1"/>
      <c r="J5" s="1"/>
    </row>
    <row r="6" spans="1:10" ht="15" customHeight="1" x14ac:dyDescent="0.25">
      <c r="A6" s="28" t="s">
        <v>9</v>
      </c>
      <c r="B6" s="28"/>
      <c r="C6" s="28"/>
      <c r="D6" s="29"/>
      <c r="E6" s="112">
        <v>288009</v>
      </c>
      <c r="F6" s="113">
        <v>270333</v>
      </c>
      <c r="G6" s="30"/>
      <c r="H6" s="30"/>
      <c r="I6" s="1"/>
      <c r="J6" s="1"/>
    </row>
    <row r="7" spans="1:10" ht="15" customHeight="1" x14ac:dyDescent="0.25">
      <c r="A7" s="28" t="s">
        <v>10</v>
      </c>
      <c r="B7" s="28"/>
      <c r="C7" s="28"/>
      <c r="D7" s="29"/>
      <c r="E7" s="112">
        <v>409744</v>
      </c>
      <c r="F7" s="113">
        <v>394953</v>
      </c>
      <c r="G7" s="30"/>
      <c r="H7" s="30"/>
      <c r="I7" s="1"/>
      <c r="J7" s="1"/>
    </row>
    <row r="8" spans="1:10" ht="15" customHeight="1" x14ac:dyDescent="0.25">
      <c r="A8" s="28" t="s">
        <v>201</v>
      </c>
      <c r="B8" s="28"/>
      <c r="C8" s="28"/>
      <c r="D8" s="29"/>
      <c r="E8" s="112">
        <v>260420</v>
      </c>
      <c r="F8" s="113">
        <v>286560</v>
      </c>
      <c r="G8" s="30"/>
      <c r="H8" s="30"/>
      <c r="I8" s="1"/>
      <c r="J8" s="1"/>
    </row>
    <row r="9" spans="1:10" ht="15" customHeight="1" x14ac:dyDescent="0.25">
      <c r="A9" s="28" t="s">
        <v>11</v>
      </c>
      <c r="B9" s="28"/>
      <c r="C9" s="28"/>
      <c r="D9" s="29"/>
      <c r="E9" s="112">
        <v>-87520</v>
      </c>
      <c r="F9" s="113">
        <v>-93469</v>
      </c>
      <c r="G9" s="30"/>
      <c r="H9" s="30"/>
      <c r="I9" s="1"/>
      <c r="J9" s="1"/>
    </row>
    <row r="10" spans="1:10" ht="15" customHeight="1" x14ac:dyDescent="0.25">
      <c r="A10" s="31" t="s">
        <v>12</v>
      </c>
      <c r="B10" s="31"/>
      <c r="C10" s="31"/>
      <c r="D10" s="32"/>
      <c r="E10" s="112">
        <v>33547</v>
      </c>
      <c r="F10" s="113">
        <v>36610</v>
      </c>
      <c r="G10" s="55"/>
      <c r="H10" s="55"/>
      <c r="I10" s="1"/>
      <c r="J10" s="1"/>
    </row>
    <row r="11" spans="1:10" ht="15" customHeight="1" x14ac:dyDescent="0.25">
      <c r="A11" s="33" t="s">
        <v>13</v>
      </c>
      <c r="B11" s="33"/>
      <c r="C11" s="33"/>
      <c r="D11" s="34"/>
      <c r="E11" s="118">
        <f>SUM(E5:E10)</f>
        <v>3251937</v>
      </c>
      <c r="F11" s="119">
        <f>SUM(F5:F10)</f>
        <v>3120492</v>
      </c>
      <c r="G11" s="35"/>
      <c r="H11" s="28"/>
      <c r="I11" s="1"/>
      <c r="J11" s="1"/>
    </row>
    <row r="12" spans="1:10" ht="15" customHeight="1" x14ac:dyDescent="0.25">
      <c r="A12" s="35"/>
      <c r="B12" s="35"/>
      <c r="C12" s="35"/>
      <c r="D12" s="36"/>
      <c r="E12" s="120"/>
      <c r="F12" s="120"/>
      <c r="G12" s="35"/>
      <c r="H12" s="28"/>
      <c r="I12" s="5"/>
      <c r="J12" s="8"/>
    </row>
    <row r="13" spans="1:10" ht="15" customHeight="1" x14ac:dyDescent="0.25">
      <c r="A13" s="35" t="s">
        <v>239</v>
      </c>
      <c r="B13" s="35"/>
      <c r="C13" s="35"/>
      <c r="D13" s="36"/>
      <c r="E13" s="112">
        <v>5135</v>
      </c>
      <c r="F13" s="113">
        <v>5009</v>
      </c>
      <c r="G13" s="35"/>
      <c r="H13" s="28"/>
      <c r="I13" s="5"/>
      <c r="J13" s="8"/>
    </row>
    <row r="14" spans="1:10" ht="15" customHeight="1" x14ac:dyDescent="0.25">
      <c r="A14" s="35"/>
      <c r="B14" s="35"/>
      <c r="C14" s="35"/>
      <c r="D14" s="36"/>
      <c r="E14" s="35"/>
      <c r="F14" s="35"/>
      <c r="G14" s="35"/>
      <c r="H14" s="28"/>
      <c r="I14" s="5"/>
      <c r="J14" s="8"/>
    </row>
    <row r="15" spans="1:10" s="102" customFormat="1" ht="15" customHeight="1" x14ac:dyDescent="0.25">
      <c r="A15" s="459" t="s">
        <v>764</v>
      </c>
    </row>
    <row r="16" spans="1:10" s="102" customFormat="1" ht="15" customHeight="1" x14ac:dyDescent="0.25">
      <c r="A16" s="459" t="s">
        <v>829</v>
      </c>
    </row>
    <row r="17" spans="1:7" s="102" customFormat="1" ht="15" customHeight="1" x14ac:dyDescent="0.25">
      <c r="A17" s="1" t="s">
        <v>830</v>
      </c>
    </row>
    <row r="18" spans="1:7" s="102" customFormat="1" ht="15" customHeight="1" x14ac:dyDescent="0.25">
      <c r="A18" s="523" t="s">
        <v>752</v>
      </c>
      <c r="B18" s="524"/>
      <c r="C18" s="524"/>
      <c r="D18" s="524"/>
      <c r="E18" s="524"/>
      <c r="F18" s="524"/>
      <c r="G18" s="524"/>
    </row>
    <row r="19" spans="1:7" s="102" customFormat="1" ht="15" customHeight="1" x14ac:dyDescent="0.25">
      <c r="A19" s="524"/>
      <c r="B19" s="524"/>
      <c r="C19" s="524"/>
      <c r="D19" s="524"/>
      <c r="E19" s="524"/>
      <c r="F19" s="524"/>
      <c r="G19" s="524"/>
    </row>
    <row r="20" spans="1:7" s="102" customFormat="1" ht="15" customHeight="1" x14ac:dyDescent="0.25">
      <c r="A20" s="524"/>
      <c r="B20" s="524"/>
      <c r="C20" s="524"/>
      <c r="D20" s="524"/>
      <c r="E20" s="524"/>
      <c r="F20" s="524"/>
      <c r="G20" s="524"/>
    </row>
    <row r="21" spans="1:7" s="102" customFormat="1" ht="108" customHeight="1" x14ac:dyDescent="0.25">
      <c r="A21" s="524"/>
      <c r="B21" s="524"/>
      <c r="C21" s="524"/>
      <c r="D21" s="524"/>
      <c r="E21" s="524"/>
      <c r="F21" s="524"/>
      <c r="G21" s="524"/>
    </row>
    <row r="22" spans="1:7" s="102" customFormat="1" ht="15" customHeight="1" x14ac:dyDescent="0.25"/>
    <row r="23" spans="1:7" s="102" customFormat="1" ht="15" customHeight="1" x14ac:dyDescent="0.25">
      <c r="A23" s="338"/>
    </row>
    <row r="24" spans="1:7" s="102" customFormat="1" ht="15" customHeight="1" x14ac:dyDescent="0.25">
      <c r="A24" s="102" t="s">
        <v>275</v>
      </c>
    </row>
    <row r="25" spans="1:7" s="102" customFormat="1" ht="15" customHeight="1" x14ac:dyDescent="0.25">
      <c r="A25" s="102" t="s">
        <v>200</v>
      </c>
    </row>
    <row r="26" spans="1:7" s="102" customFormat="1" ht="15" customHeight="1" x14ac:dyDescent="0.25">
      <c r="A26" s="102" t="s">
        <v>689</v>
      </c>
    </row>
    <row r="27" spans="1:7" s="102" customFormat="1" ht="15" customHeight="1" x14ac:dyDescent="0.25">
      <c r="A27" s="102" t="s">
        <v>690</v>
      </c>
    </row>
  </sheetData>
  <mergeCells count="1">
    <mergeCell ref="A18:G2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 xml:space="preserve">&amp;LUniversiteter og høyskoler - standard mal for delårsregnskap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2:F19"/>
  <sheetViews>
    <sheetView zoomScaleNormal="100" workbookViewId="0">
      <selection activeCell="E5" sqref="E5:F15"/>
    </sheetView>
  </sheetViews>
  <sheetFormatPr baseColWidth="10" defaultRowHeight="15" customHeight="1" x14ac:dyDescent="0.25"/>
  <cols>
    <col min="5" max="5" width="13" bestFit="1" customWidth="1"/>
  </cols>
  <sheetData>
    <row r="2" spans="1:6" ht="15" customHeight="1" x14ac:dyDescent="0.25">
      <c r="A2" s="6" t="s">
        <v>242</v>
      </c>
      <c r="B2" s="7"/>
      <c r="C2" s="7"/>
      <c r="D2" s="7"/>
      <c r="E2" s="7"/>
      <c r="F2" s="7"/>
    </row>
    <row r="3" spans="1:6" ht="15" customHeight="1" x14ac:dyDescent="0.25">
      <c r="A3" s="8"/>
      <c r="B3" s="8"/>
      <c r="C3" s="8"/>
      <c r="D3" s="8"/>
      <c r="E3" s="100">
        <f>Resultatregnskap!C5</f>
        <v>40908</v>
      </c>
      <c r="F3" s="101">
        <f>Resultatregnskap!D5</f>
        <v>40543</v>
      </c>
    </row>
    <row r="4" spans="1:6" ht="15" customHeight="1" x14ac:dyDescent="0.25">
      <c r="A4" s="8"/>
      <c r="B4" s="8"/>
      <c r="C4" s="8"/>
      <c r="D4" s="8"/>
      <c r="E4" s="5"/>
      <c r="F4" s="8"/>
    </row>
    <row r="5" spans="1:6" ht="15" customHeight="1" x14ac:dyDescent="0.25">
      <c r="A5" s="8" t="s">
        <v>205</v>
      </c>
      <c r="B5" s="8"/>
      <c r="C5" s="8"/>
      <c r="D5" s="8"/>
      <c r="E5" s="289">
        <v>142961</v>
      </c>
      <c r="F5" s="288">
        <v>147362</v>
      </c>
    </row>
    <row r="6" spans="1:6" ht="15" customHeight="1" x14ac:dyDescent="0.25">
      <c r="A6" s="8" t="s">
        <v>206</v>
      </c>
      <c r="B6" s="8"/>
      <c r="C6" s="8"/>
      <c r="D6" s="8"/>
      <c r="E6" s="289">
        <v>101129</v>
      </c>
      <c r="F6" s="288">
        <v>96892</v>
      </c>
    </row>
    <row r="7" spans="1:6" ht="15" customHeight="1" x14ac:dyDescent="0.25">
      <c r="A7" s="8" t="s">
        <v>207</v>
      </c>
      <c r="B7" s="8"/>
      <c r="C7" s="8"/>
      <c r="D7" s="8"/>
      <c r="E7" s="289">
        <v>134154</v>
      </c>
      <c r="F7" s="288">
        <v>143455</v>
      </c>
    </row>
    <row r="8" spans="1:6" ht="15" customHeight="1" x14ac:dyDescent="0.25">
      <c r="A8" s="11" t="s">
        <v>208</v>
      </c>
      <c r="B8" s="8"/>
      <c r="C8" s="8"/>
      <c r="D8" s="8"/>
      <c r="E8" s="289">
        <v>142089</v>
      </c>
      <c r="F8" s="320">
        <v>129692</v>
      </c>
    </row>
    <row r="9" spans="1:6" ht="15" customHeight="1" x14ac:dyDescent="0.25">
      <c r="A9" s="8" t="s">
        <v>209</v>
      </c>
      <c r="B9" s="8"/>
      <c r="C9" s="8"/>
      <c r="D9" s="8"/>
      <c r="E9" s="289">
        <v>16176</v>
      </c>
      <c r="F9" s="288">
        <v>16685</v>
      </c>
    </row>
    <row r="10" spans="1:6" ht="15" customHeight="1" x14ac:dyDescent="0.25">
      <c r="A10" s="8" t="s">
        <v>210</v>
      </c>
      <c r="B10" s="8"/>
      <c r="C10" s="8"/>
      <c r="D10" s="8"/>
      <c r="E10" s="289">
        <v>294763</v>
      </c>
      <c r="F10" s="288">
        <v>256470</v>
      </c>
    </row>
    <row r="11" spans="1:6" ht="15" customHeight="1" x14ac:dyDescent="0.25">
      <c r="A11" s="8" t="s">
        <v>211</v>
      </c>
      <c r="B11" s="8"/>
      <c r="C11" s="8"/>
      <c r="D11" s="8"/>
      <c r="E11" s="289">
        <v>203600</v>
      </c>
      <c r="F11" s="288">
        <v>198689</v>
      </c>
    </row>
    <row r="12" spans="1:6" ht="15" customHeight="1" x14ac:dyDescent="0.25">
      <c r="A12" s="8" t="s">
        <v>547</v>
      </c>
      <c r="B12" s="8"/>
      <c r="C12" s="8"/>
      <c r="D12" s="8"/>
      <c r="E12" s="289">
        <v>173709</v>
      </c>
      <c r="F12" s="288">
        <v>156060</v>
      </c>
    </row>
    <row r="13" spans="1:6" ht="15" customHeight="1" x14ac:dyDescent="0.25">
      <c r="A13" s="8" t="s">
        <v>548</v>
      </c>
      <c r="B13" s="8"/>
      <c r="C13" s="8"/>
      <c r="D13" s="8"/>
      <c r="E13" s="289">
        <v>59630</v>
      </c>
      <c r="F13" s="288">
        <v>52896</v>
      </c>
    </row>
    <row r="14" spans="1:6" ht="15" customHeight="1" x14ac:dyDescent="0.25">
      <c r="A14" s="8" t="s">
        <v>549</v>
      </c>
      <c r="B14" s="8"/>
      <c r="C14" s="8"/>
      <c r="D14" s="8"/>
      <c r="E14" s="289">
        <v>60665</v>
      </c>
      <c r="F14" s="288">
        <v>66418</v>
      </c>
    </row>
    <row r="15" spans="1:6" ht="15" customHeight="1" x14ac:dyDescent="0.25">
      <c r="A15" s="8" t="s">
        <v>550</v>
      </c>
      <c r="B15" s="8"/>
      <c r="C15" s="8"/>
      <c r="D15" s="8"/>
      <c r="E15" s="289">
        <v>132811</v>
      </c>
      <c r="F15" s="288">
        <v>104194</v>
      </c>
    </row>
    <row r="16" spans="1:6" ht="15" customHeight="1" x14ac:dyDescent="0.25">
      <c r="A16" s="19" t="s">
        <v>212</v>
      </c>
      <c r="B16" s="20"/>
      <c r="C16" s="20"/>
      <c r="D16" s="20"/>
      <c r="E16" s="290">
        <f>SUM(E5:E15)</f>
        <v>1461687</v>
      </c>
      <c r="F16" s="337">
        <f>SUM(F5:F15)</f>
        <v>1368813</v>
      </c>
    </row>
    <row r="17" spans="1:6" ht="15" customHeight="1" x14ac:dyDescent="0.25">
      <c r="A17" s="138"/>
      <c r="B17" s="13"/>
      <c r="C17" s="13"/>
      <c r="D17" s="13"/>
      <c r="E17" s="13"/>
      <c r="F17" s="13"/>
    </row>
    <row r="18" spans="1:6" ht="15" customHeight="1" x14ac:dyDescent="0.25">
      <c r="A18" s="17"/>
      <c r="B18" s="13"/>
      <c r="C18" s="13"/>
      <c r="D18" s="13"/>
      <c r="E18" s="13"/>
      <c r="F18" s="13"/>
    </row>
    <row r="19" spans="1:6" ht="15" customHeight="1" x14ac:dyDescent="0.25">
      <c r="A19" s="8"/>
      <c r="B19" s="8"/>
      <c r="C19" s="8"/>
      <c r="D19" s="8"/>
      <c r="E19" s="8"/>
      <c r="F19" s="8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&amp;LUniversiteter og høyskoler - standard mal for delårsregnskap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2:H21"/>
  <sheetViews>
    <sheetView topLeftCell="A2" zoomScaleNormal="100" workbookViewId="0">
      <selection activeCell="H20" sqref="H20"/>
    </sheetView>
  </sheetViews>
  <sheetFormatPr baseColWidth="10" defaultRowHeight="15" customHeight="1" x14ac:dyDescent="0.25"/>
  <sheetData>
    <row r="2" spans="1:8" ht="15" customHeight="1" x14ac:dyDescent="0.25">
      <c r="A2" s="21" t="s">
        <v>243</v>
      </c>
      <c r="B2" s="21"/>
      <c r="C2" s="21"/>
      <c r="D2" s="21"/>
      <c r="E2" s="22"/>
      <c r="F2" s="22"/>
      <c r="G2" s="22"/>
      <c r="H2" s="201"/>
    </row>
    <row r="3" spans="1:8" ht="15" customHeight="1" x14ac:dyDescent="0.25">
      <c r="A3" s="37"/>
      <c r="B3" s="1"/>
      <c r="C3" s="1"/>
      <c r="D3" s="1"/>
      <c r="E3" s="38"/>
      <c r="F3" s="38"/>
      <c r="G3" s="38"/>
    </row>
    <row r="4" spans="1:8" ht="24" customHeight="1" x14ac:dyDescent="0.25">
      <c r="A4" s="37"/>
      <c r="B4" s="1"/>
      <c r="C4" s="1"/>
      <c r="D4" s="1"/>
      <c r="F4" s="39" t="s">
        <v>14</v>
      </c>
      <c r="G4" s="40" t="s">
        <v>15</v>
      </c>
      <c r="H4" s="40" t="s">
        <v>272</v>
      </c>
    </row>
    <row r="5" spans="1:8" ht="15" customHeight="1" x14ac:dyDescent="0.25">
      <c r="A5" s="37"/>
      <c r="B5" s="1"/>
      <c r="C5" s="1"/>
      <c r="D5" s="1"/>
      <c r="F5" s="121"/>
      <c r="G5" s="121"/>
      <c r="H5" s="121"/>
    </row>
    <row r="6" spans="1:8" ht="15" customHeight="1" x14ac:dyDescent="0.25">
      <c r="A6" s="37" t="s">
        <v>540</v>
      </c>
      <c r="B6" s="1"/>
      <c r="C6" s="1"/>
      <c r="D6" s="1"/>
      <c r="F6" s="122">
        <v>0</v>
      </c>
      <c r="G6" s="122">
        <v>15268</v>
      </c>
      <c r="H6" s="121">
        <f>F6+G6</f>
        <v>15268</v>
      </c>
    </row>
    <row r="7" spans="1:8" ht="15" customHeight="1" x14ac:dyDescent="0.25">
      <c r="A7" s="37" t="s">
        <v>693</v>
      </c>
      <c r="B7" s="1"/>
      <c r="C7" s="1"/>
      <c r="D7" s="1"/>
      <c r="F7" s="122">
        <v>0</v>
      </c>
      <c r="G7" s="122">
        <v>2456</v>
      </c>
      <c r="H7" s="121">
        <f>F7+G7</f>
        <v>2456</v>
      </c>
    </row>
    <row r="8" spans="1:8" ht="15" customHeight="1" x14ac:dyDescent="0.25">
      <c r="A8" s="37" t="s">
        <v>694</v>
      </c>
      <c r="B8" s="1"/>
      <c r="C8" s="1"/>
      <c r="D8" s="1"/>
      <c r="F8" s="123">
        <v>0</v>
      </c>
      <c r="G8" s="123">
        <v>0</v>
      </c>
      <c r="H8" s="123">
        <f>F8+G8</f>
        <v>0</v>
      </c>
    </row>
    <row r="9" spans="1:8" ht="15" customHeight="1" x14ac:dyDescent="0.25">
      <c r="A9" s="37" t="s">
        <v>695</v>
      </c>
      <c r="B9" s="1"/>
      <c r="C9" s="1"/>
      <c r="D9" s="1"/>
      <c r="F9" s="124">
        <f>SUBTOTAL(9,F6:F8)</f>
        <v>0</v>
      </c>
      <c r="G9" s="124">
        <f>SUBTOTAL(9,G6:G8)</f>
        <v>17724</v>
      </c>
      <c r="H9" s="124">
        <f>SUBTOTAL(9,H6:H8)</f>
        <v>17724</v>
      </c>
    </row>
    <row r="10" spans="1:8" ht="15" customHeight="1" x14ac:dyDescent="0.25">
      <c r="A10" s="37" t="s">
        <v>538</v>
      </c>
      <c r="B10" s="1"/>
      <c r="C10" s="1"/>
      <c r="D10" s="1"/>
      <c r="F10" s="124">
        <v>0</v>
      </c>
      <c r="G10" s="124">
        <v>0</v>
      </c>
      <c r="H10" s="121">
        <f>F10+G10</f>
        <v>0</v>
      </c>
    </row>
    <row r="11" spans="1:8" ht="15" customHeight="1" x14ac:dyDescent="0.25">
      <c r="A11" s="37" t="s">
        <v>696</v>
      </c>
      <c r="B11" s="1"/>
      <c r="C11" s="1"/>
      <c r="D11" s="1"/>
      <c r="F11" s="124">
        <v>0</v>
      </c>
      <c r="G11" s="124">
        <v>0</v>
      </c>
      <c r="H11" s="121">
        <f>F11+G11</f>
        <v>0</v>
      </c>
    </row>
    <row r="12" spans="1:8" ht="15" customHeight="1" x14ac:dyDescent="0.25">
      <c r="A12" s="37" t="s">
        <v>539</v>
      </c>
      <c r="B12" s="1"/>
      <c r="C12" s="1"/>
      <c r="D12" s="1"/>
      <c r="F12" s="124">
        <v>0</v>
      </c>
      <c r="G12" s="124">
        <v>9293</v>
      </c>
      <c r="H12" s="121">
        <f>F12+G12</f>
        <v>9293</v>
      </c>
    </row>
    <row r="13" spans="1:8" ht="15" customHeight="1" x14ac:dyDescent="0.25">
      <c r="A13" s="37" t="s">
        <v>697</v>
      </c>
      <c r="B13" s="1"/>
      <c r="C13" s="1"/>
      <c r="D13" s="1"/>
      <c r="F13" s="125">
        <v>0</v>
      </c>
      <c r="G13" s="125">
        <v>1963</v>
      </c>
      <c r="H13" s="121">
        <f>F13+G13</f>
        <v>1963</v>
      </c>
    </row>
    <row r="14" spans="1:8" ht="15" customHeight="1" x14ac:dyDescent="0.25">
      <c r="A14" s="37" t="s">
        <v>698</v>
      </c>
      <c r="B14" s="1"/>
      <c r="C14" s="1"/>
      <c r="D14" s="1"/>
      <c r="F14" s="125">
        <v>0</v>
      </c>
      <c r="G14" s="125">
        <v>0</v>
      </c>
      <c r="H14" s="121">
        <f>F14+G14</f>
        <v>0</v>
      </c>
    </row>
    <row r="15" spans="1:8" ht="15" customHeight="1" x14ac:dyDescent="0.25">
      <c r="A15" s="41" t="s">
        <v>699</v>
      </c>
      <c r="B15" s="1"/>
      <c r="C15" s="1"/>
      <c r="D15" s="1"/>
      <c r="F15" s="126">
        <f>F9-F10-F11-F12-F13-F14</f>
        <v>0</v>
      </c>
      <c r="G15" s="126">
        <f>G9-G10-G11-G12-G13-G14</f>
        <v>6468</v>
      </c>
      <c r="H15" s="126">
        <f>H9-H10-H11-H12-H13-H14</f>
        <v>6468</v>
      </c>
    </row>
    <row r="16" spans="1:8" ht="15" customHeight="1" x14ac:dyDescent="0.25">
      <c r="A16" s="37"/>
      <c r="B16" s="38"/>
      <c r="C16" s="38"/>
      <c r="D16" s="38"/>
      <c r="F16" s="38"/>
      <c r="G16" s="38"/>
      <c r="H16" s="1"/>
    </row>
    <row r="17" spans="1:8" ht="15" customHeight="1" x14ac:dyDescent="0.25">
      <c r="A17" s="37" t="s">
        <v>16</v>
      </c>
      <c r="B17" s="1"/>
      <c r="C17" s="1"/>
      <c r="D17" s="42"/>
      <c r="F17" s="43" t="s">
        <v>17</v>
      </c>
      <c r="G17" s="44" t="s">
        <v>18</v>
      </c>
      <c r="H17" s="45"/>
    </row>
    <row r="21" spans="1:8" ht="15" customHeight="1" x14ac:dyDescent="0.25">
      <c r="A21" s="399" t="s">
        <v>746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>
    <oddHeader xml:space="preserve">&amp;LUniversiteter og høyskoler - standard mal for delårsregnskap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Navngitte områder</vt:lpstr>
      </vt:variant>
      <vt:variant>
        <vt:i4>14</vt:i4>
      </vt:variant>
    </vt:vector>
  </HeadingPairs>
  <TitlesOfParts>
    <vt:vector size="38" baseType="lpstr">
      <vt:lpstr>Resultatregnskap</vt:lpstr>
      <vt:lpstr>Balanse - eiendeler</vt:lpstr>
      <vt:lpstr>Balanse - Gjeld og kapital</vt:lpstr>
      <vt:lpstr>Kontantstrøm-direkte</vt:lpstr>
      <vt:lpstr>Statsregnskap - netto</vt:lpstr>
      <vt:lpstr>Note 1</vt:lpstr>
      <vt:lpstr>Note 2</vt:lpstr>
      <vt:lpstr>Note 3</vt:lpstr>
      <vt:lpstr>Note 4</vt:lpstr>
      <vt:lpstr>Note 5</vt:lpstr>
      <vt:lpstr>Note 6</vt:lpstr>
      <vt:lpstr>Note 8</vt:lpstr>
      <vt:lpstr>Note 10</vt:lpstr>
      <vt:lpstr>Note 11</vt:lpstr>
      <vt:lpstr>Note 12</vt:lpstr>
      <vt:lpstr>Note 13</vt:lpstr>
      <vt:lpstr>Note 14</vt:lpstr>
      <vt:lpstr>Note15 </vt:lpstr>
      <vt:lpstr>Note 16</vt:lpstr>
      <vt:lpstr>Note 17</vt:lpstr>
      <vt:lpstr>Note 18</vt:lpstr>
      <vt:lpstr>Note 21 </vt:lpstr>
      <vt:lpstr>Note 22</vt:lpstr>
      <vt:lpstr>Resultat - Budsjettoppfølging</vt:lpstr>
      <vt:lpstr>'Balanse - eiendeler'!Utskriftsområde</vt:lpstr>
      <vt:lpstr>'Balanse - Gjeld og kapital'!Utskriftsområde</vt:lpstr>
      <vt:lpstr>'Note 1'!Utskriftsområde</vt:lpstr>
      <vt:lpstr>'Note 11'!Utskriftsområde</vt:lpstr>
      <vt:lpstr>'Note 2'!Utskriftsområde</vt:lpstr>
      <vt:lpstr>'Note 21 '!Utskriftsområde</vt:lpstr>
      <vt:lpstr>'Note 22'!Utskriftsområde</vt:lpstr>
      <vt:lpstr>'Note 3'!Utskriftsområde</vt:lpstr>
      <vt:lpstr>'Note 4'!Utskriftsområde</vt:lpstr>
      <vt:lpstr>'Note 5'!Utskriftsområde</vt:lpstr>
      <vt:lpstr>'Note15 '!Utskriftsområde</vt:lpstr>
      <vt:lpstr>'Resultat - Budsjettoppfølging'!Utskriftsområde</vt:lpstr>
      <vt:lpstr>Resultatregnskap!Utskriftsområde</vt:lpstr>
      <vt:lpstr>'Statsregnskap - netto'!Utskriftsområde</vt:lpstr>
    </vt:vector>
  </TitlesOfParts>
  <Company>SSØ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0-peol</dc:creator>
  <cp:lastModifiedBy>Tove Tveråmo</cp:lastModifiedBy>
  <cp:lastPrinted>2012-02-10T08:33:00Z</cp:lastPrinted>
  <dcterms:created xsi:type="dcterms:W3CDTF">2005-10-21T07:03:32Z</dcterms:created>
  <dcterms:modified xsi:type="dcterms:W3CDTF">2012-02-15T10:26:43Z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