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1275" windowWidth="14580" windowHeight="11640" tabRatio="696" firstSheet="8" activeTab="24"/>
  </bookViews>
  <sheets>
    <sheet name="Fortegnsregler" sheetId="71" r:id="rId1"/>
    <sheet name="Prinsippnote" sheetId="78" r:id="rId2"/>
    <sheet name="Resultatregnskap" sheetId="18" r:id="rId3"/>
    <sheet name="Balanse - eiendeler" sheetId="19" r:id="rId4"/>
    <sheet name="Balanse - Gjeld og kapital" sheetId="20" r:id="rId5"/>
    <sheet name="Kontantstrøm-direkte" sheetId="31" r:id="rId6"/>
    <sheet name="Statsregnskap - netto" sheetId="34" r:id="rId7"/>
    <sheet name="Note1" sheetId="64" r:id="rId8"/>
    <sheet name="Note2" sheetId="39" r:id="rId9"/>
    <sheet name="Note3" sheetId="40" r:id="rId10"/>
    <sheet name="Note4" sheetId="41" r:id="rId11"/>
    <sheet name="Note5" sheetId="42" r:id="rId12"/>
    <sheet name="Note6" sheetId="43" r:id="rId13"/>
    <sheet name="Note 8" sheetId="77" r:id="rId14"/>
    <sheet name="Note10" sheetId="48" r:id="rId15"/>
    <sheet name="Note11" sheetId="50" r:id="rId16"/>
    <sheet name="Note12" sheetId="58" r:id="rId17"/>
    <sheet name="Note 13" sheetId="53" r:id="rId18"/>
    <sheet name="Note14" sheetId="54" r:id="rId19"/>
    <sheet name="Note15 " sheetId="60" r:id="rId20"/>
    <sheet name="Note16" sheetId="55" r:id="rId21"/>
    <sheet name="Note17" sheetId="56" r:id="rId22"/>
    <sheet name="Note18" sheetId="57" r:id="rId23"/>
    <sheet name="Note 21" sheetId="66" r:id="rId24"/>
    <sheet name="Note 22" sheetId="69" r:id="rId25"/>
    <sheet name="Resultat - Budsjettoppfølging" sheetId="61" r:id="rId26"/>
  </sheets>
  <definedNames>
    <definedName name="_xlnm.Print_Area" localSheetId="3">'Balanse - eiendeler'!$A$1:$G$57</definedName>
    <definedName name="_xlnm.Print_Area" localSheetId="4">'Balanse - Gjeld og kapital'!$A$1:$G$48</definedName>
    <definedName name="_xlnm.Print_Area" localSheetId="7">Note1!$A$1:$G$167</definedName>
    <definedName name="_xlnm.Print_Area" localSheetId="15">Note11!$A$1:$L$33</definedName>
    <definedName name="_xlnm.Print_Area" localSheetId="8">Note2!$A$1:$F$26</definedName>
    <definedName name="_xlnm.Print_Area" localSheetId="10">Note4!$A$1:$F$25</definedName>
    <definedName name="_xlnm.Print_Area" localSheetId="11">Note5!$A$1:$K$56</definedName>
    <definedName name="_xlnm.Print_Area" localSheetId="1">Prinsippnote!$A$1:$I$172</definedName>
  </definedNames>
  <calcPr calcId="145621"/>
</workbook>
</file>

<file path=xl/calcChain.xml><?xml version="1.0" encoding="utf-8"?>
<calcChain xmlns="http://schemas.openxmlformats.org/spreadsheetml/2006/main">
  <c r="E7" i="61" l="1"/>
  <c r="E41" i="69" l="1"/>
  <c r="E40" i="69"/>
  <c r="E39" i="69"/>
  <c r="E38" i="69"/>
  <c r="A2" i="78" l="1"/>
  <c r="B10" i="56" l="1"/>
  <c r="B14" i="54"/>
  <c r="C10" i="57" l="1"/>
  <c r="B42" i="56" l="1"/>
  <c r="B26" i="56"/>
  <c r="J139" i="60" l="1"/>
  <c r="J138" i="60"/>
  <c r="J137" i="60"/>
  <c r="J136" i="60"/>
  <c r="J135" i="60"/>
  <c r="J129" i="60"/>
  <c r="J128" i="60"/>
  <c r="J127" i="60"/>
  <c r="I126" i="60"/>
  <c r="J126" i="60" s="1"/>
  <c r="I125" i="60"/>
  <c r="J125" i="60" s="1"/>
  <c r="J124" i="60"/>
  <c r="J123" i="60"/>
  <c r="J118" i="60"/>
  <c r="J113" i="60"/>
  <c r="J102" i="60"/>
  <c r="J26" i="60" l="1"/>
  <c r="J25" i="60"/>
  <c r="J24" i="60"/>
  <c r="J23" i="60"/>
  <c r="J26" i="42" l="1"/>
  <c r="I26" i="42"/>
  <c r="H26" i="42"/>
  <c r="G26" i="42"/>
  <c r="F26" i="42"/>
  <c r="E26" i="42"/>
  <c r="D26" i="42"/>
  <c r="C26" i="42"/>
  <c r="K25" i="50" l="1"/>
  <c r="K21" i="50"/>
  <c r="J21" i="50"/>
  <c r="J25" i="50" s="1"/>
  <c r="I19" i="53" l="1"/>
  <c r="I18" i="53"/>
  <c r="B17" i="53"/>
  <c r="I17" i="53" s="1"/>
  <c r="H46" i="77" l="1"/>
  <c r="H29" i="77"/>
  <c r="A2" i="43" l="1"/>
  <c r="C6" i="43"/>
  <c r="C34" i="43" s="1"/>
  <c r="D6" i="43"/>
  <c r="E6" i="43"/>
  <c r="C13" i="43"/>
  <c r="D13" i="43"/>
  <c r="E13" i="43"/>
  <c r="C21" i="43"/>
  <c r="D21" i="43"/>
  <c r="E21" i="43"/>
  <c r="C28" i="43"/>
  <c r="D28" i="43"/>
  <c r="E28" i="43"/>
  <c r="B34" i="43"/>
  <c r="E35" i="43"/>
  <c r="E36" i="43"/>
  <c r="E37" i="43" l="1"/>
  <c r="E40" i="43" s="1"/>
  <c r="E43" i="43" s="1"/>
  <c r="C37" i="43"/>
  <c r="B37" i="43"/>
  <c r="E137" i="64" l="1"/>
  <c r="E131" i="64"/>
  <c r="E121" i="64"/>
  <c r="E111" i="64"/>
  <c r="E93" i="64"/>
  <c r="E80" i="64"/>
  <c r="E63" i="64"/>
  <c r="E47" i="64"/>
  <c r="E31" i="64"/>
  <c r="E18" i="64"/>
  <c r="E6" i="64"/>
  <c r="E123" i="64" l="1"/>
  <c r="E85" i="64"/>
  <c r="E34" i="64"/>
  <c r="H77" i="77"/>
  <c r="G77" i="77"/>
  <c r="F77" i="77"/>
  <c r="I76" i="77"/>
  <c r="I75" i="77"/>
  <c r="I74" i="77"/>
  <c r="I73" i="77"/>
  <c r="I72" i="77"/>
  <c r="I71" i="77"/>
  <c r="I70" i="77"/>
  <c r="I69" i="77"/>
  <c r="I68" i="77"/>
  <c r="H60" i="77"/>
  <c r="H58" i="77"/>
  <c r="H50" i="77"/>
  <c r="H43" i="77"/>
  <c r="H35" i="77"/>
  <c r="H23" i="77"/>
  <c r="B9" i="55"/>
  <c r="C9" i="55"/>
  <c r="D9" i="55"/>
  <c r="E147" i="64" l="1"/>
  <c r="I77" i="77"/>
  <c r="H52" i="77"/>
  <c r="H54" i="77" s="1"/>
  <c r="D32" i="55"/>
  <c r="C32" i="55"/>
  <c r="B32" i="55"/>
  <c r="A2" i="42"/>
  <c r="J8" i="42"/>
  <c r="J9" i="42"/>
  <c r="J10" i="42"/>
  <c r="J11" i="42"/>
  <c r="B12" i="42"/>
  <c r="C12" i="42"/>
  <c r="C18" i="42" s="1"/>
  <c r="D12" i="42"/>
  <c r="D18" i="42" s="1"/>
  <c r="E12" i="42"/>
  <c r="E18" i="42" s="1"/>
  <c r="F12" i="42"/>
  <c r="F18" i="42" s="1"/>
  <c r="G12" i="42"/>
  <c r="G18" i="42" s="1"/>
  <c r="H12" i="42"/>
  <c r="H18" i="42" s="1"/>
  <c r="I12" i="42"/>
  <c r="I18" i="42" s="1"/>
  <c r="J13" i="42"/>
  <c r="J14" i="42"/>
  <c r="J15" i="42"/>
  <c r="J16" i="42"/>
  <c r="J17" i="42"/>
  <c r="B18" i="42"/>
  <c r="J12" i="42" l="1"/>
  <c r="J18" i="42"/>
  <c r="F44" i="20" l="1"/>
  <c r="F37" i="20"/>
  <c r="F28" i="20"/>
  <c r="F24" i="20"/>
  <c r="F46" i="20" s="1"/>
  <c r="F15" i="20"/>
  <c r="F17" i="20" s="1"/>
  <c r="F11" i="20"/>
  <c r="F5" i="20"/>
  <c r="F53" i="19"/>
  <c r="F47" i="19"/>
  <c r="F43" i="19"/>
  <c r="F37" i="19"/>
  <c r="F28" i="19"/>
  <c r="F21" i="19"/>
  <c r="F13" i="19"/>
  <c r="F5" i="19"/>
  <c r="F13" i="18"/>
  <c r="F62" i="18"/>
  <c r="F57" i="18"/>
  <c r="F52" i="18"/>
  <c r="F46" i="18"/>
  <c r="F40" i="18"/>
  <c r="F33" i="18"/>
  <c r="F29" i="18"/>
  <c r="F22" i="18"/>
  <c r="F55" i="19" l="1"/>
  <c r="F24" i="18"/>
  <c r="F35" i="18" s="1"/>
  <c r="F48" i="20"/>
  <c r="F30" i="19"/>
  <c r="F57" i="19" s="1"/>
  <c r="F42" i="18"/>
  <c r="D44" i="20"/>
  <c r="D37" i="20"/>
  <c r="D28" i="20"/>
  <c r="D24" i="20"/>
  <c r="D15" i="20"/>
  <c r="D17" i="20" s="1"/>
  <c r="D11" i="20"/>
  <c r="D53" i="19"/>
  <c r="D47" i="19"/>
  <c r="D43" i="19"/>
  <c r="D37" i="19"/>
  <c r="D28" i="19"/>
  <c r="D21" i="19"/>
  <c r="D13" i="19"/>
  <c r="F51" i="20" l="1"/>
  <c r="F60" i="19"/>
  <c r="D46" i="20"/>
  <c r="D48" i="20" s="1"/>
  <c r="D55" i="19"/>
  <c r="D30" i="19"/>
  <c r="D57" i="19" s="1"/>
  <c r="D60" i="19" l="1"/>
  <c r="D51" i="20"/>
  <c r="J48" i="60" l="1"/>
  <c r="J47" i="60"/>
  <c r="J46" i="60"/>
  <c r="I41" i="60"/>
  <c r="H41" i="60"/>
  <c r="G41" i="60"/>
  <c r="C43" i="19"/>
  <c r="C13" i="19"/>
  <c r="F137" i="64"/>
  <c r="D137" i="64"/>
  <c r="C137" i="64"/>
  <c r="B137" i="64"/>
  <c r="E6" i="66"/>
  <c r="B17" i="58"/>
  <c r="B19" i="58" s="1"/>
  <c r="B43" i="69"/>
  <c r="B42" i="69"/>
  <c r="F80" i="64"/>
  <c r="F63" i="64"/>
  <c r="E45" i="69"/>
  <c r="D35" i="69"/>
  <c r="C35" i="69"/>
  <c r="B35" i="69"/>
  <c r="E35" i="69"/>
  <c r="E23" i="69"/>
  <c r="E26" i="69"/>
  <c r="E28" i="69"/>
  <c r="E12" i="69"/>
  <c r="E15" i="69"/>
  <c r="E17" i="69" s="1"/>
  <c r="E7" i="69"/>
  <c r="E24" i="66"/>
  <c r="E27" i="66" s="1"/>
  <c r="E31" i="66" s="1"/>
  <c r="E36" i="66"/>
  <c r="E16" i="66"/>
  <c r="E35" i="66" s="1"/>
  <c r="F6" i="64"/>
  <c r="F131" i="64"/>
  <c r="F121" i="64"/>
  <c r="F111" i="64"/>
  <c r="F123" i="64" s="1"/>
  <c r="F93" i="64"/>
  <c r="F47" i="64"/>
  <c r="F31" i="64"/>
  <c r="F18" i="64"/>
  <c r="F34" i="64" s="1"/>
  <c r="G44" i="31"/>
  <c r="G38" i="31"/>
  <c r="G27" i="31"/>
  <c r="G18" i="31"/>
  <c r="G29" i="31" s="1"/>
  <c r="D11" i="58"/>
  <c r="D19" i="58" s="1"/>
  <c r="C11" i="58"/>
  <c r="C19" i="58" s="1"/>
  <c r="B11" i="58"/>
  <c r="D17" i="58"/>
  <c r="C17" i="58"/>
  <c r="A2" i="61"/>
  <c r="A2" i="69"/>
  <c r="A2" i="66"/>
  <c r="A2" i="57"/>
  <c r="A2" i="56"/>
  <c r="A2" i="55"/>
  <c r="A2" i="60"/>
  <c r="A2" i="54"/>
  <c r="A2" i="53"/>
  <c r="A2" i="58"/>
  <c r="A2" i="50"/>
  <c r="A2" i="48"/>
  <c r="A2" i="41"/>
  <c r="A2" i="40"/>
  <c r="A2" i="39"/>
  <c r="A2" i="64"/>
  <c r="J83" i="60"/>
  <c r="J88" i="60" s="1"/>
  <c r="F38" i="31"/>
  <c r="E38" i="31"/>
  <c r="F44" i="31"/>
  <c r="E44" i="31"/>
  <c r="C44" i="31"/>
  <c r="C38" i="31"/>
  <c r="C41" i="69"/>
  <c r="C40" i="69"/>
  <c r="C39" i="69"/>
  <c r="C38" i="69"/>
  <c r="E76" i="31"/>
  <c r="E53" i="31"/>
  <c r="E27" i="31"/>
  <c r="E18" i="31"/>
  <c r="E29" i="31" s="1"/>
  <c r="E5" i="31"/>
  <c r="C23" i="69"/>
  <c r="C26" i="69"/>
  <c r="C28" i="69"/>
  <c r="C12" i="69"/>
  <c r="C15" i="69" s="1"/>
  <c r="C17" i="69" s="1"/>
  <c r="C7" i="69"/>
  <c r="C24" i="66"/>
  <c r="C16" i="66"/>
  <c r="C6" i="66"/>
  <c r="C12" i="57"/>
  <c r="C6" i="57"/>
  <c r="C6" i="56"/>
  <c r="C25" i="55"/>
  <c r="C13" i="55"/>
  <c r="C6" i="54"/>
  <c r="C6" i="53"/>
  <c r="C6" i="58"/>
  <c r="C6" i="48"/>
  <c r="C12" i="56"/>
  <c r="C20" i="55"/>
  <c r="I60" i="60"/>
  <c r="H60" i="60"/>
  <c r="J59" i="60"/>
  <c r="J58" i="60"/>
  <c r="J57" i="60"/>
  <c r="J56" i="60"/>
  <c r="G60" i="60"/>
  <c r="C16" i="54"/>
  <c r="C10" i="53"/>
  <c r="C12" i="48"/>
  <c r="C18" i="40"/>
  <c r="C5" i="40"/>
  <c r="C13" i="39"/>
  <c r="C5" i="39"/>
  <c r="C131" i="64"/>
  <c r="C121" i="64"/>
  <c r="C111" i="64"/>
  <c r="C93" i="64"/>
  <c r="C80" i="64"/>
  <c r="C63" i="64"/>
  <c r="C47" i="64"/>
  <c r="C31" i="64"/>
  <c r="C18" i="64"/>
  <c r="C6" i="64"/>
  <c r="D62" i="18"/>
  <c r="D52" i="18"/>
  <c r="D46" i="18"/>
  <c r="D40" i="18"/>
  <c r="E40" i="18"/>
  <c r="D33" i="18"/>
  <c r="D29" i="18"/>
  <c r="D22" i="18"/>
  <c r="D13" i="18"/>
  <c r="A3" i="19"/>
  <c r="A3" i="20"/>
  <c r="C31" i="66"/>
  <c r="B18" i="40"/>
  <c r="D18" i="40"/>
  <c r="E58" i="61"/>
  <c r="E57" i="61"/>
  <c r="E59" i="61"/>
  <c r="E52" i="61"/>
  <c r="E53" i="61"/>
  <c r="E51" i="61"/>
  <c r="E54" i="61" s="1"/>
  <c r="E47" i="61"/>
  <c r="E48" i="61" s="1"/>
  <c r="E41" i="61"/>
  <c r="E42" i="61" s="1"/>
  <c r="E40" i="61"/>
  <c r="E34" i="61"/>
  <c r="E35" i="61"/>
  <c r="E30" i="61"/>
  <c r="E31" i="61" s="1"/>
  <c r="E29" i="61"/>
  <c r="E19" i="61"/>
  <c r="E20" i="61"/>
  <c r="E21" i="61"/>
  <c r="E22" i="61"/>
  <c r="E23" i="61"/>
  <c r="E18" i="61"/>
  <c r="E10" i="61"/>
  <c r="E11" i="61"/>
  <c r="E12" i="61"/>
  <c r="E13" i="61"/>
  <c r="E14" i="61"/>
  <c r="E9" i="61"/>
  <c r="C58" i="61"/>
  <c r="D58" i="61"/>
  <c r="C57" i="61"/>
  <c r="D57" i="61" s="1"/>
  <c r="D59" i="61" s="1"/>
  <c r="C52" i="61"/>
  <c r="D52" i="61"/>
  <c r="C53" i="61"/>
  <c r="D53" i="61" s="1"/>
  <c r="C51" i="61"/>
  <c r="C54" i="61" s="1"/>
  <c r="D51" i="61"/>
  <c r="D54" i="61" s="1"/>
  <c r="C47" i="61"/>
  <c r="C41" i="61"/>
  <c r="D41" i="61" s="1"/>
  <c r="C40" i="61"/>
  <c r="D40" i="61" s="1"/>
  <c r="C34" i="61"/>
  <c r="D34" i="61"/>
  <c r="D35" i="61"/>
  <c r="C30" i="61"/>
  <c r="D30" i="61" s="1"/>
  <c r="C29" i="61"/>
  <c r="D29" i="61" s="1"/>
  <c r="C19" i="61"/>
  <c r="D19" i="61" s="1"/>
  <c r="C20" i="61"/>
  <c r="D20" i="61" s="1"/>
  <c r="C21" i="61"/>
  <c r="D21" i="61"/>
  <c r="C22" i="61"/>
  <c r="D22" i="61" s="1"/>
  <c r="C23" i="61"/>
  <c r="D23" i="61"/>
  <c r="C18" i="61"/>
  <c r="D18" i="61" s="1"/>
  <c r="C10" i="61"/>
  <c r="D10" i="61" s="1"/>
  <c r="C11" i="61"/>
  <c r="D11" i="61" s="1"/>
  <c r="C12" i="61"/>
  <c r="D12" i="61" s="1"/>
  <c r="C13" i="61"/>
  <c r="D13" i="61" s="1"/>
  <c r="C14" i="61"/>
  <c r="D14" i="61" s="1"/>
  <c r="C9" i="61"/>
  <c r="D9" i="61" s="1"/>
  <c r="J108" i="60"/>
  <c r="J107" i="60"/>
  <c r="J103" i="60"/>
  <c r="D7" i="69"/>
  <c r="B7" i="69"/>
  <c r="D41" i="69"/>
  <c r="B41" i="69"/>
  <c r="D40" i="69"/>
  <c r="B40" i="69"/>
  <c r="D39" i="69"/>
  <c r="B39" i="69"/>
  <c r="D38" i="69"/>
  <c r="B38" i="69"/>
  <c r="B45" i="69" s="1"/>
  <c r="D23" i="69"/>
  <c r="D26" i="69"/>
  <c r="D28" i="69"/>
  <c r="B23" i="69"/>
  <c r="B26" i="69"/>
  <c r="B28" i="69"/>
  <c r="D12" i="69"/>
  <c r="D15" i="69" s="1"/>
  <c r="D17" i="69" s="1"/>
  <c r="B12" i="69"/>
  <c r="B15" i="69" s="1"/>
  <c r="B17" i="69" s="1"/>
  <c r="D24" i="66"/>
  <c r="D31" i="66" s="1"/>
  <c r="B24" i="66"/>
  <c r="I140" i="60"/>
  <c r="G140" i="60"/>
  <c r="I130" i="60"/>
  <c r="G130" i="60"/>
  <c r="I120" i="60"/>
  <c r="G120" i="60"/>
  <c r="I115" i="60"/>
  <c r="G115" i="60"/>
  <c r="I110" i="60"/>
  <c r="G110" i="60"/>
  <c r="I104" i="60"/>
  <c r="G104" i="60"/>
  <c r="J39" i="60"/>
  <c r="J32" i="60"/>
  <c r="A3" i="34"/>
  <c r="C37" i="19"/>
  <c r="E47" i="19"/>
  <c r="C47" i="19"/>
  <c r="B15" i="61"/>
  <c r="B26" i="61" s="1"/>
  <c r="B37" i="61" s="1"/>
  <c r="B44" i="61" s="1"/>
  <c r="B24" i="61"/>
  <c r="J119" i="60"/>
  <c r="J120" i="60" s="1"/>
  <c r="I74" i="60"/>
  <c r="H74" i="60"/>
  <c r="G74" i="60"/>
  <c r="J73" i="60"/>
  <c r="J72" i="60"/>
  <c r="J71" i="60"/>
  <c r="J70" i="60"/>
  <c r="D16" i="66"/>
  <c r="B16" i="66"/>
  <c r="D6" i="66"/>
  <c r="B6" i="66"/>
  <c r="J79" i="60"/>
  <c r="J78" i="60"/>
  <c r="B4" i="34"/>
  <c r="J18" i="60"/>
  <c r="E5" i="20"/>
  <c r="C5" i="20"/>
  <c r="E44" i="20"/>
  <c r="C44" i="20"/>
  <c r="E37" i="20"/>
  <c r="C37" i="20"/>
  <c r="E28" i="20"/>
  <c r="C28" i="20"/>
  <c r="E24" i="20"/>
  <c r="C24" i="20"/>
  <c r="E15" i="20"/>
  <c r="C15" i="20"/>
  <c r="C17" i="20" s="1"/>
  <c r="E11" i="20"/>
  <c r="C11" i="20"/>
  <c r="E5" i="19"/>
  <c r="C5" i="19"/>
  <c r="E53" i="19"/>
  <c r="C53" i="19"/>
  <c r="E43" i="19"/>
  <c r="E55" i="19" s="1"/>
  <c r="E37" i="19"/>
  <c r="E28" i="19"/>
  <c r="C28" i="19"/>
  <c r="E21" i="19"/>
  <c r="C21" i="19"/>
  <c r="E13" i="19"/>
  <c r="A3" i="31"/>
  <c r="F5" i="31"/>
  <c r="F53" i="31" s="1"/>
  <c r="D5" i="31"/>
  <c r="D53" i="31"/>
  <c r="C5" i="31"/>
  <c r="C53" i="31" s="1"/>
  <c r="F76" i="31"/>
  <c r="D76" i="31"/>
  <c r="D44" i="31"/>
  <c r="D38" i="31"/>
  <c r="F27" i="31"/>
  <c r="F29" i="31" s="1"/>
  <c r="D27" i="31"/>
  <c r="C27" i="31"/>
  <c r="F18" i="31"/>
  <c r="D18" i="31"/>
  <c r="C18" i="31"/>
  <c r="D6" i="64"/>
  <c r="D5" i="40"/>
  <c r="D5" i="39"/>
  <c r="D7" i="61"/>
  <c r="C7" i="61"/>
  <c r="B7" i="61"/>
  <c r="D6" i="57"/>
  <c r="D6" i="56"/>
  <c r="D13" i="55"/>
  <c r="D25" i="55"/>
  <c r="D6" i="54"/>
  <c r="D6" i="53"/>
  <c r="D6" i="58"/>
  <c r="D6" i="48"/>
  <c r="B6" i="64"/>
  <c r="J80" i="60"/>
  <c r="H81" i="60"/>
  <c r="J109" i="60"/>
  <c r="J114" i="60"/>
  <c r="J115" i="60" s="1"/>
  <c r="J130" i="60"/>
  <c r="D131" i="64"/>
  <c r="B131" i="64"/>
  <c r="D80" i="64"/>
  <c r="D47" i="64"/>
  <c r="D63" i="64"/>
  <c r="B80" i="64"/>
  <c r="B47" i="64"/>
  <c r="B63" i="64"/>
  <c r="D111" i="64"/>
  <c r="D121" i="64"/>
  <c r="B111" i="64"/>
  <c r="B121" i="64"/>
  <c r="D18" i="64"/>
  <c r="D31" i="64"/>
  <c r="B18" i="64"/>
  <c r="B31" i="64"/>
  <c r="D93" i="64"/>
  <c r="B93" i="64"/>
  <c r="H67" i="60"/>
  <c r="H20" i="60"/>
  <c r="H28" i="60"/>
  <c r="H34" i="60"/>
  <c r="H49" i="60"/>
  <c r="J64" i="60"/>
  <c r="J63" i="60"/>
  <c r="J65" i="60"/>
  <c r="J66" i="60"/>
  <c r="J19" i="60"/>
  <c r="J22" i="60"/>
  <c r="J27" i="60"/>
  <c r="J30" i="60"/>
  <c r="J31" i="60"/>
  <c r="J33" i="60"/>
  <c r="J37" i="60"/>
  <c r="J38" i="60"/>
  <c r="J40" i="60"/>
  <c r="J45" i="60"/>
  <c r="J77" i="60"/>
  <c r="I20" i="60"/>
  <c r="I28" i="60"/>
  <c r="I34" i="60"/>
  <c r="I49" i="60"/>
  <c r="I67" i="60"/>
  <c r="I81" i="60"/>
  <c r="G67" i="60"/>
  <c r="G20" i="60"/>
  <c r="G28" i="60"/>
  <c r="G34" i="60"/>
  <c r="G49" i="60"/>
  <c r="G81" i="60"/>
  <c r="D48" i="61"/>
  <c r="C48" i="61"/>
  <c r="B48" i="61"/>
  <c r="D9" i="41"/>
  <c r="D8" i="41"/>
  <c r="C11" i="41"/>
  <c r="C17" i="41" s="1"/>
  <c r="B11" i="41"/>
  <c r="B17" i="41" s="1"/>
  <c r="B59" i="61"/>
  <c r="E46" i="18"/>
  <c r="C46" i="18"/>
  <c r="B31" i="61"/>
  <c r="B35" i="61"/>
  <c r="B42" i="61"/>
  <c r="B54" i="61"/>
  <c r="E52" i="18"/>
  <c r="C52" i="18"/>
  <c r="E13" i="18"/>
  <c r="E22" i="18"/>
  <c r="E29" i="18"/>
  <c r="E33" i="18"/>
  <c r="E57" i="18"/>
  <c r="E62" i="18"/>
  <c r="C57" i="18"/>
  <c r="C62" i="18"/>
  <c r="C22" i="18"/>
  <c r="C13" i="18"/>
  <c r="C29" i="18"/>
  <c r="C33" i="18"/>
  <c r="B6" i="57"/>
  <c r="B12" i="57"/>
  <c r="D12" i="57"/>
  <c r="B6" i="56"/>
  <c r="B12" i="56"/>
  <c r="D12" i="56"/>
  <c r="B13" i="55"/>
  <c r="B25" i="55"/>
  <c r="B20" i="55"/>
  <c r="D20" i="55"/>
  <c r="B6" i="54"/>
  <c r="B16" i="54"/>
  <c r="D16" i="54"/>
  <c r="B6" i="53"/>
  <c r="B10" i="53"/>
  <c r="D10" i="53"/>
  <c r="B6" i="58"/>
  <c r="B6" i="48"/>
  <c r="B12" i="48"/>
  <c r="D12" i="48"/>
  <c r="D10" i="41"/>
  <c r="D12" i="41"/>
  <c r="D13" i="41"/>
  <c r="D14" i="41"/>
  <c r="D15" i="41"/>
  <c r="D16" i="41"/>
  <c r="B5" i="40"/>
  <c r="B5" i="39"/>
  <c r="B13" i="39"/>
  <c r="D13" i="39"/>
  <c r="B11" i="34"/>
  <c r="C40" i="18"/>
  <c r="C35" i="61"/>
  <c r="D29" i="31"/>
  <c r="C59" i="61"/>
  <c r="D48" i="31"/>
  <c r="D50" i="31" s="1"/>
  <c r="E38" i="66" l="1"/>
  <c r="G48" i="31"/>
  <c r="G50" i="31"/>
  <c r="D45" i="69"/>
  <c r="C45" i="69"/>
  <c r="C38" i="66"/>
  <c r="E24" i="18"/>
  <c r="E48" i="31"/>
  <c r="E50" i="31" s="1"/>
  <c r="C29" i="31"/>
  <c r="C48" i="31" s="1"/>
  <c r="F48" i="31"/>
  <c r="F50" i="31" s="1"/>
  <c r="C123" i="64"/>
  <c r="C34" i="64"/>
  <c r="B31" i="66"/>
  <c r="D38" i="66"/>
  <c r="B38" i="66"/>
  <c r="J81" i="60"/>
  <c r="I132" i="60"/>
  <c r="I142" i="60" s="1"/>
  <c r="J60" i="60"/>
  <c r="J140" i="60"/>
  <c r="J110" i="60"/>
  <c r="J41" i="60"/>
  <c r="J49" i="60"/>
  <c r="I42" i="60"/>
  <c r="I51" i="60" s="1"/>
  <c r="I86" i="60" s="1"/>
  <c r="G42" i="60"/>
  <c r="G51" i="60" s="1"/>
  <c r="G86" i="60" s="1"/>
  <c r="C15" i="61"/>
  <c r="J34" i="60"/>
  <c r="J74" i="60"/>
  <c r="J28" i="60"/>
  <c r="G132" i="60"/>
  <c r="G142" i="60" s="1"/>
  <c r="J67" i="60"/>
  <c r="J20" i="60"/>
  <c r="H42" i="60"/>
  <c r="H51" i="60" s="1"/>
  <c r="H86" i="60" s="1"/>
  <c r="J90" i="60" s="1"/>
  <c r="J104" i="60"/>
  <c r="B123" i="64"/>
  <c r="C85" i="64"/>
  <c r="C147" i="64" s="1"/>
  <c r="D11" i="41"/>
  <c r="D17" i="41" s="1"/>
  <c r="B34" i="64"/>
  <c r="B85" i="64"/>
  <c r="F85" i="64"/>
  <c r="F147" i="64" s="1"/>
  <c r="D123" i="64"/>
  <c r="D85" i="64"/>
  <c r="D34" i="64"/>
  <c r="D42" i="61"/>
  <c r="C42" i="61"/>
  <c r="E24" i="61"/>
  <c r="E26" i="61" s="1"/>
  <c r="E37" i="61" s="1"/>
  <c r="E44" i="61" s="1"/>
  <c r="D31" i="61"/>
  <c r="E15" i="61"/>
  <c r="D24" i="18"/>
  <c r="D35" i="18" s="1"/>
  <c r="D42" i="18" s="1"/>
  <c r="C31" i="61"/>
  <c r="C24" i="61"/>
  <c r="C24" i="18"/>
  <c r="C35" i="18" s="1"/>
  <c r="D24" i="61"/>
  <c r="D15" i="61"/>
  <c r="C46" i="20"/>
  <c r="C55" i="19"/>
  <c r="C30" i="19"/>
  <c r="C57" i="19" s="1"/>
  <c r="E46" i="20"/>
  <c r="E17" i="20"/>
  <c r="E30" i="19"/>
  <c r="E57" i="19" s="1"/>
  <c r="E35" i="18"/>
  <c r="E42" i="18" s="1"/>
  <c r="C26" i="61" l="1"/>
  <c r="C42" i="18"/>
  <c r="C76" i="31"/>
  <c r="C50" i="31"/>
  <c r="J132" i="60"/>
  <c r="J42" i="60"/>
  <c r="J51" i="60" s="1"/>
  <c r="J142" i="60"/>
  <c r="B147" i="64"/>
  <c r="D147" i="64"/>
  <c r="C37" i="61"/>
  <c r="C44" i="61" s="1"/>
  <c r="D26" i="61"/>
  <c r="D37" i="61" s="1"/>
  <c r="D44" i="61" s="1"/>
  <c r="C48" i="20"/>
  <c r="C60" i="19" s="1"/>
  <c r="E48" i="20"/>
  <c r="E51" i="20" s="1"/>
  <c r="J86" i="60" l="1"/>
  <c r="J92" i="60" s="1"/>
  <c r="E60" i="19"/>
  <c r="C51" i="20"/>
</calcChain>
</file>

<file path=xl/comments1.xml><?xml version="1.0" encoding="utf-8"?>
<comments xmlns="http://schemas.openxmlformats.org/spreadsheetml/2006/main">
  <authors>
    <author>Ole Anders Sandtrøen</author>
  </authors>
  <commentList>
    <comment ref="G14" authorId="0">
      <text>
        <r>
          <rPr>
            <sz val="12"/>
            <color indexed="81"/>
            <rFont val="Tahoma"/>
            <family val="2"/>
          </rPr>
          <t>I avsetninger pr. 30.04.2013
 skal eventuelle overføringer fra virksomhetskapital være medregnet</t>
        </r>
        <r>
          <rPr>
            <sz val="8"/>
            <color indexed="81"/>
            <rFont val="Tahoma"/>
            <family val="2"/>
          </rPr>
          <t xml:space="preserve">
</t>
        </r>
      </text>
    </comment>
    <comment ref="H14" authorId="0">
      <text>
        <r>
          <rPr>
            <sz val="12"/>
            <color indexed="81"/>
            <rFont val="Tahoma"/>
            <family val="2"/>
          </rPr>
          <t>Overføringer fra virksomhetskapital skal som regel fordeles på den aktuelle linje.</t>
        </r>
        <r>
          <rPr>
            <sz val="8"/>
            <color indexed="81"/>
            <rFont val="Tahoma"/>
            <family val="2"/>
          </rPr>
          <t xml:space="preserve">
</t>
        </r>
      </text>
    </comment>
  </commentList>
</comments>
</file>

<file path=xl/sharedStrings.xml><?xml version="1.0" encoding="utf-8"?>
<sst xmlns="http://schemas.openxmlformats.org/spreadsheetml/2006/main" count="1401" uniqueCount="1145">
  <si>
    <t>Gevinst ved salg av eiendom, anlegg, maskiner mv.*</t>
  </si>
  <si>
    <t>Salg av eiendom</t>
  </si>
  <si>
    <t>Salg av maskiner, utstyr mv</t>
  </si>
  <si>
    <t>Salg av andre driftsmidler</t>
  </si>
  <si>
    <t>Salgs- og leieinntekter</t>
  </si>
  <si>
    <t>Sum driftsinntekter</t>
  </si>
  <si>
    <t>Lønninger</t>
  </si>
  <si>
    <t>Feriepenger</t>
  </si>
  <si>
    <t>Arbeidsgiveravgift</t>
  </si>
  <si>
    <t>Sykepenger og andre refusjoner</t>
  </si>
  <si>
    <t>Andre ytelser</t>
  </si>
  <si>
    <t>Sum lønnskostnader</t>
  </si>
  <si>
    <t>F&amp;U</t>
  </si>
  <si>
    <t>Rettigheter mv.</t>
  </si>
  <si>
    <t>Avskrivningsatser (levetider)</t>
  </si>
  <si>
    <t>Virksomhets-spesifikt</t>
  </si>
  <si>
    <t>5 år / lineært</t>
  </si>
  <si>
    <t>Tomter</t>
  </si>
  <si>
    <t>Drifts-bygninger</t>
  </si>
  <si>
    <t>Øvrige bygninger</t>
  </si>
  <si>
    <t>Anlegg under utførelse</t>
  </si>
  <si>
    <t>Infrastruktur- eiendeler</t>
  </si>
  <si>
    <t>Beredskaps-anskaffelser</t>
  </si>
  <si>
    <t>Annet inventar og utstyr</t>
  </si>
  <si>
    <t>Sum</t>
  </si>
  <si>
    <t>Ingen avskrivning</t>
  </si>
  <si>
    <t>10-60 år dekomponert lineært</t>
  </si>
  <si>
    <t>20-60 år dekomponert lineært</t>
  </si>
  <si>
    <t>3-15 år lineært</t>
  </si>
  <si>
    <t>Leverandørgjeld</t>
  </si>
  <si>
    <t>Annen kortsiktig gjeld</t>
  </si>
  <si>
    <t>Andre fordringer</t>
  </si>
  <si>
    <t>Note</t>
  </si>
  <si>
    <t>Driftsinntekter</t>
  </si>
  <si>
    <t>Gevinst ved salg av eiendom, anlegg og maskiner</t>
  </si>
  <si>
    <t>Andre driftsinntekter</t>
  </si>
  <si>
    <t>Driftskostnader</t>
  </si>
  <si>
    <t>Varekostnader</t>
  </si>
  <si>
    <t>Andre driftskostnader</t>
  </si>
  <si>
    <t xml:space="preserve">Avskrivninger </t>
  </si>
  <si>
    <t>Nedskrivninger</t>
  </si>
  <si>
    <t>Sum driftskostnader</t>
  </si>
  <si>
    <t>Ordinært driftsresultat</t>
  </si>
  <si>
    <t>Finansinntekter og finanskostnader</t>
  </si>
  <si>
    <t>Finansinntekter</t>
  </si>
  <si>
    <t>Finanskostnader</t>
  </si>
  <si>
    <t>Sum finansinntekter og finanskostnader</t>
  </si>
  <si>
    <t>Utbytte fra selskaper m.v.</t>
  </si>
  <si>
    <t>Sum inntekter fra eierandeler i selskaper m.v.</t>
  </si>
  <si>
    <t>Resultat av ordinære aktiviteter</t>
  </si>
  <si>
    <t>Avregninger</t>
  </si>
  <si>
    <t>Sum avregninger</t>
  </si>
  <si>
    <t>Innkrevningsvirksomhet</t>
  </si>
  <si>
    <t>Inntekter av avgifter og gebyrer direkte til statskassen</t>
  </si>
  <si>
    <t>Andre inntekter fra innkrevningsvirksomhet</t>
  </si>
  <si>
    <t>Overføringer til statskassen</t>
  </si>
  <si>
    <t>Sum innkrevningsvirksomhet</t>
  </si>
  <si>
    <t>Tilskuddsforvaltning</t>
  </si>
  <si>
    <t>Overføringer fra statskassen til tilskudd til andre</t>
  </si>
  <si>
    <t>Utbetalinger av tilskudd til andre</t>
  </si>
  <si>
    <t>Sum tilskuddsforvaltning</t>
  </si>
  <si>
    <t>Periodens resultat</t>
  </si>
  <si>
    <r>
      <t>Inntekter</t>
    </r>
    <r>
      <rPr>
        <sz val="12"/>
        <rFont val="Arial"/>
        <family val="2"/>
      </rPr>
      <t xml:space="preserve"> </t>
    </r>
    <r>
      <rPr>
        <b/>
        <sz val="12"/>
        <rFont val="Arial"/>
        <family val="2"/>
      </rPr>
      <t>fra eierandeler i selskaper m.v.</t>
    </r>
  </si>
  <si>
    <t>EIENDELER</t>
  </si>
  <si>
    <t>I Immaterielle eiendeler</t>
  </si>
  <si>
    <t>Forskning og utvikling</t>
  </si>
  <si>
    <t>Rettigheter og lignende immaterielle eiendeler</t>
  </si>
  <si>
    <t>Sum immaterielle eiendeler</t>
  </si>
  <si>
    <t>II Varige driftsmidler</t>
  </si>
  <si>
    <t>Bygninger, tomter og annen fast eiendom</t>
  </si>
  <si>
    <t>Driftsløsøre, inventar, verktøy og lignende</t>
  </si>
  <si>
    <t>Beredskapsanskaffelser</t>
  </si>
  <si>
    <t>Sum varige driftsmidler</t>
  </si>
  <si>
    <t>III Finansielle anleggsmidler</t>
  </si>
  <si>
    <t>Investeringer i datterselskaper</t>
  </si>
  <si>
    <t xml:space="preserve">Investeringer i tilknyttet selskap </t>
  </si>
  <si>
    <t>Investeringer i aksjer og andeler</t>
  </si>
  <si>
    <t>Sum finansielle anleggsmidler</t>
  </si>
  <si>
    <t>Sum anleggsmidler</t>
  </si>
  <si>
    <t>B. Omløpsmidler</t>
  </si>
  <si>
    <t>I Varebeholdninger og forskudd til leverandører</t>
  </si>
  <si>
    <t>Varebeholdninger</t>
  </si>
  <si>
    <t>Forskuddsbetalinger til leverandører</t>
  </si>
  <si>
    <t>II Fordringer</t>
  </si>
  <si>
    <t>Kundefordringer</t>
  </si>
  <si>
    <t>Sum fordringer</t>
  </si>
  <si>
    <t>Sum omløpsmidler</t>
  </si>
  <si>
    <t>Sum eiendeler</t>
  </si>
  <si>
    <t>VIRKSOMHETSKAPITAL OG GJELD</t>
  </si>
  <si>
    <t>C. Virksomhetskapital</t>
  </si>
  <si>
    <t>I Innskutt virksomhetskapital</t>
  </si>
  <si>
    <t>Sum innskutt virksomhetskapital</t>
  </si>
  <si>
    <t>II Opptjent virksomhetskapital</t>
  </si>
  <si>
    <t>Sum opptjent virksomhetskapital</t>
  </si>
  <si>
    <t>Sum virksomhetskapital</t>
  </si>
  <si>
    <t>D. Gjeld</t>
  </si>
  <si>
    <t>I Avsetning for langsiktige forpliktelser</t>
  </si>
  <si>
    <t xml:space="preserve">Andre avsetninger for forpliktelser </t>
  </si>
  <si>
    <t>Sum avsetning for langsiktige forpliktelser</t>
  </si>
  <si>
    <t>II Annen langsiktig gjeld</t>
  </si>
  <si>
    <t>Øvrig langsiktig gjeld</t>
  </si>
  <si>
    <t>Sum annen langsiktig gjeld</t>
  </si>
  <si>
    <t>III Kortsiktig gjeld</t>
  </si>
  <si>
    <t>Skyldig skattetrekk</t>
  </si>
  <si>
    <t>Skyldige offentlige avgifter</t>
  </si>
  <si>
    <t>Avsatte feriepenger</t>
  </si>
  <si>
    <t>Sum kortsiktig gjeld</t>
  </si>
  <si>
    <t>Sum gjeld</t>
  </si>
  <si>
    <t xml:space="preserve">Sum virksomhetskapital og gjeld </t>
  </si>
  <si>
    <t>Innskutt virksomhetskapital</t>
  </si>
  <si>
    <t xml:space="preserve">Sum </t>
  </si>
  <si>
    <t>Fordringer</t>
  </si>
  <si>
    <t>Opptjente, ikke fakturerte inntekter</t>
  </si>
  <si>
    <t>Forskuddsbetalt lønn</t>
  </si>
  <si>
    <t>Personallån</t>
  </si>
  <si>
    <t>Andre fordringer på ansatte</t>
  </si>
  <si>
    <t>Sum bankinnskudd og kontanter</t>
  </si>
  <si>
    <t>Innskudd statens konsernkonto (nettobudsjetterte virksomheter)</t>
  </si>
  <si>
    <t>4, 5</t>
  </si>
  <si>
    <t>Gjeld</t>
  </si>
  <si>
    <t>Andre kontanter og kontantekvivalenter</t>
  </si>
  <si>
    <t>Sum kasse og bank</t>
  </si>
  <si>
    <t>Reiseforskudd</t>
  </si>
  <si>
    <t>Kundefordringer til pålydende</t>
  </si>
  <si>
    <t>Sum kundefordringer</t>
  </si>
  <si>
    <t>Kontantstrømoppstilling etter den direkte modellen</t>
  </si>
  <si>
    <t>Kontantstrømmer fra operasjonelle aktiviteter</t>
  </si>
  <si>
    <t>Innbetalinger</t>
  </si>
  <si>
    <t>innbetalinger fra statskassen til tilskudd til andre</t>
  </si>
  <si>
    <t>innbetalinger fra salg av varer og tjenester</t>
  </si>
  <si>
    <t>innbetalinger av avgifter, gebyrer og lisenser</t>
  </si>
  <si>
    <t>innbetalinger av tilskudd og overføringer fra andre statsetater</t>
  </si>
  <si>
    <t>innbetalinger av utbytte</t>
  </si>
  <si>
    <t>innbetalinger av renter</t>
  </si>
  <si>
    <t>innbetaling av refusjoner</t>
  </si>
  <si>
    <t>andre innbetalinger</t>
  </si>
  <si>
    <t>Sum innbetalinger</t>
  </si>
  <si>
    <t>Utbetalinger</t>
  </si>
  <si>
    <t>utbetalinger av lønn og sosiale kostnader</t>
  </si>
  <si>
    <t>utbetalinger for varer og tjenester for videresalg og eget forbruk</t>
  </si>
  <si>
    <t>utbetalinger av renter</t>
  </si>
  <si>
    <t>utbetalinger av skatter og offentlige avgifter</t>
  </si>
  <si>
    <t>andre utbetalinger</t>
  </si>
  <si>
    <t>Sum utbetalinger</t>
  </si>
  <si>
    <t>Netto kontantstrøm fra operasjonelle aktiviteter *</t>
  </si>
  <si>
    <t>Kontantstrømmer fra investeringsaktiviteter</t>
  </si>
  <si>
    <t>innbetalinger ved salg av varige driftsmidler</t>
  </si>
  <si>
    <t>innbetalinger ved salg av aksjer og andeler i andre foretak</t>
  </si>
  <si>
    <t>innbetalinger ved salg av andre investeringsobjekter</t>
  </si>
  <si>
    <t>Netto kontantstrøm fra investeringsaktiviteter</t>
  </si>
  <si>
    <t>innbetalinger av virksomhetskapital</t>
  </si>
  <si>
    <t>Netto kontantstrøm fra finansieringsaktiviteter</t>
  </si>
  <si>
    <t>Beholdning av kontanter og kontantekvivalenter ved periodens begynnelse</t>
  </si>
  <si>
    <t>Beholdning av kontanter og kontantekvivalenter ved periodens slutt</t>
  </si>
  <si>
    <t>* Avstemming</t>
  </si>
  <si>
    <t>periodens resultat</t>
  </si>
  <si>
    <t>ordinære avskrivninger</t>
  </si>
  <si>
    <t>nedskrivning av anleggsmidler</t>
  </si>
  <si>
    <t>netto avregninger</t>
  </si>
  <si>
    <t>resultatandel i datterselskap</t>
  </si>
  <si>
    <t>resultatandel tilknyttet selskap</t>
  </si>
  <si>
    <t>endring i varelager</t>
  </si>
  <si>
    <t>endring i kundefordringer</t>
  </si>
  <si>
    <t>endring i leverandørgjeld</t>
  </si>
  <si>
    <t>effekt av valutakursendringer</t>
  </si>
  <si>
    <t>inntekter til pensjoner (kalkulatoriske)</t>
  </si>
  <si>
    <t>pensjonskostnader (kalkulatoriske)</t>
  </si>
  <si>
    <t>poster klassifisert som investerings- eller finansieringsaktiviteter</t>
  </si>
  <si>
    <t>endring i andre tidsavgrensningsposter</t>
  </si>
  <si>
    <t>Netto kontantstrøm fra operasjonelle aktiviteter</t>
  </si>
  <si>
    <t>Periode:</t>
  </si>
  <si>
    <t>Regnskap</t>
  </si>
  <si>
    <t>Statsregnskapsrapportering for nettobudsjetterte virksomheter</t>
  </si>
  <si>
    <t>Regnskapsførerkonto:</t>
  </si>
  <si>
    <t>I    Inngående beholdning</t>
  </si>
  <si>
    <t>III  Utgående beholdning</t>
  </si>
  <si>
    <t>Inntekt fra bevilgninger</t>
  </si>
  <si>
    <t>Avregning med statskassen (bruttobudsjetterte)</t>
  </si>
  <si>
    <t>innbetalinger av bevilgning (nettobudsjetterte)</t>
  </si>
  <si>
    <t>Kontantstrømmer fra finansieringsaktiviteter (nettobudsjetterte)</t>
  </si>
  <si>
    <t>Avsatt til latent tap (-)</t>
  </si>
  <si>
    <t>arbeidsgiveravgift/gruppeliv ført på kap  5700/5309</t>
  </si>
  <si>
    <t>avsetning utsatte inntekter (tilgang anleggsmidler)</t>
  </si>
  <si>
    <t>Andre departementer</t>
  </si>
  <si>
    <t>Sum andre departementer</t>
  </si>
  <si>
    <t>Disponeringer</t>
  </si>
  <si>
    <t>Pensjoner kostnadsføres i resultatregnskapet basert på faktisk påløpt premie for regnskapsåret.</t>
  </si>
  <si>
    <t>Pensjonskostnader*</t>
  </si>
  <si>
    <t>Forskuddsbetalte, ikke opptjente inntekter</t>
  </si>
  <si>
    <t>Sum fordring</t>
  </si>
  <si>
    <t>inntekt fra bevilgning (bruttobudsjetterte)</t>
  </si>
  <si>
    <t>Husleie</t>
  </si>
  <si>
    <t>Vedlikehold egne bygg og anlegg</t>
  </si>
  <si>
    <t>Andre kostnader til drift av eiendom og lokaler</t>
  </si>
  <si>
    <t>Mindre utstyrsanskaffelser</t>
  </si>
  <si>
    <t>Leie av maskiner, inventar og lignende</t>
  </si>
  <si>
    <t>Konsulenter og andre kjøp av tjenester fra eksterne</t>
  </si>
  <si>
    <t>Reiser og diett</t>
  </si>
  <si>
    <t>Sum andre driftskostnader</t>
  </si>
  <si>
    <t>Renteinntekter</t>
  </si>
  <si>
    <t>Agio gevinst</t>
  </si>
  <si>
    <t>Annen finansinntekt</t>
  </si>
  <si>
    <t>Sum finansinntekter</t>
  </si>
  <si>
    <t>Rentekostnad</t>
  </si>
  <si>
    <t>Nedskrivning av aksjer</t>
  </si>
  <si>
    <t>Agio tap</t>
  </si>
  <si>
    <t>Annen finanskostnad</t>
  </si>
  <si>
    <t>Sum finanskostnader</t>
  </si>
  <si>
    <t>Mottatt utbytte fra selskap XX</t>
  </si>
  <si>
    <t>Mottatt utbytte fra selskap YY</t>
  </si>
  <si>
    <t>Sum mottatt utbytte</t>
  </si>
  <si>
    <t>Beregnet rentekostnad på investert kapital*:</t>
  </si>
  <si>
    <t>Grunnlag beregning av rentekostnad på investert kapital:</t>
  </si>
  <si>
    <t>Gjennom-snitt i perioden</t>
  </si>
  <si>
    <t>Balanseført verdi immaterielle eiendeler</t>
  </si>
  <si>
    <t>Balanseført verdi varige driftsmidler</t>
  </si>
  <si>
    <t xml:space="preserve">Beregning av rentekostnader på den kapitalen som er investert i virksomheten vises her i henhold til </t>
  </si>
  <si>
    <t>"Utkast til veiledningsnotat om renter på kapital"</t>
  </si>
  <si>
    <t>Forretnings-kontor</t>
  </si>
  <si>
    <t>Ervervsdato</t>
  </si>
  <si>
    <t>Eierandel</t>
  </si>
  <si>
    <t>Stemme-andel</t>
  </si>
  <si>
    <t>Sum anskaffelseskost</t>
  </si>
  <si>
    <t>innbetalinger av skatter, avgifter og gebyrer til statskassen</t>
  </si>
  <si>
    <t>Antall årsverk:</t>
  </si>
  <si>
    <t>Note 1 Spesifikasjon av driftsinntekter</t>
  </si>
  <si>
    <t>Note 2 Lønn og sosiale kostnader</t>
  </si>
  <si>
    <t>Note 3 Andre driftskostnader</t>
  </si>
  <si>
    <t>Note 4 Immaterielle eiendeler</t>
  </si>
  <si>
    <t>Note 5 Varige driftsmidler</t>
  </si>
  <si>
    <t>Note 6 Finansinntekter og finanskostnader</t>
  </si>
  <si>
    <t>Anskaffelseskost</t>
  </si>
  <si>
    <t>Ukurans</t>
  </si>
  <si>
    <t>Sum ukurans</t>
  </si>
  <si>
    <t>Sum varebeholdninger</t>
  </si>
  <si>
    <t>bokført verdi avhendede anleggsmidler</t>
  </si>
  <si>
    <t>Beholdninger anskaffet til internt bruk i virksomheten</t>
  </si>
  <si>
    <t>Beholdninger beregnet på videresalg</t>
  </si>
  <si>
    <t>IV Avregning med statskassen</t>
  </si>
  <si>
    <t>Statlige etater</t>
  </si>
  <si>
    <t>Kommunale og fylkeskommunale etater</t>
  </si>
  <si>
    <t>Organisasjoner</t>
  </si>
  <si>
    <t>Næringsliv/privat</t>
  </si>
  <si>
    <t>Andre</t>
  </si>
  <si>
    <t>Bunden virksomhetskapital:</t>
  </si>
  <si>
    <t>Annen opptjent virksomhetskapital:</t>
  </si>
  <si>
    <t xml:space="preserve">Nettobudsjetterte virksomheter kan ikke etablere virksomhetskapital innenfor den bevilgningsfinansierte </t>
  </si>
  <si>
    <t>virksomhet. Når virksomhetskapital er anvendt til dette formålet, er den å anse som bundet</t>
  </si>
  <si>
    <t>virksomhetskapital, dvs den kan ikke anvendes til å dekke eventuelle underskudd innenfor den løpende driften.</t>
  </si>
  <si>
    <t>Antall måneder på rapporteringstidspunktet: (må fylles ut)</t>
  </si>
  <si>
    <t xml:space="preserve">SUM      </t>
  </si>
  <si>
    <t>Norges forskningsråd</t>
  </si>
  <si>
    <t>osv</t>
  </si>
  <si>
    <t>Sum Norges forskningsråd</t>
  </si>
  <si>
    <t>Periodens  bevilgning fra Kunnskapsdepartementet *</t>
  </si>
  <si>
    <t>* Vesentlige tilskudd/overføringer skal spesifiseres på egne linjer</t>
  </si>
  <si>
    <t>*  Vesentlige tildelinger skal spesifiseres  på egne linjer.</t>
  </si>
  <si>
    <t>Gebyrer og lisenser</t>
  </si>
  <si>
    <t>Kostnadsførte investeringer og påkostninger</t>
  </si>
  <si>
    <t>Lønn og sosiale kostnader</t>
  </si>
  <si>
    <t>Tilskudd og overføringer fra andre departement</t>
  </si>
  <si>
    <t>Periodens tilskudd/overføring fra andre departement *</t>
  </si>
  <si>
    <t>Inntekt fra bevilgninger fra Kunnskapsdepartementet</t>
  </si>
  <si>
    <t>Andre poster som vedrører tilskudd og overføringer fra andre departement (spesifiseres)</t>
  </si>
  <si>
    <t>Andre poster som vedrører bevilgninger fra Kunnskapsdepartementet (spesifiseres)</t>
  </si>
  <si>
    <t xml:space="preserve">Sum tilskudd og overføringer fra andre departement </t>
  </si>
  <si>
    <t>Periodens tilskudd /overføring 1</t>
  </si>
  <si>
    <t>Periodens tilskudd /overføring 2</t>
  </si>
  <si>
    <t>Periodens tilskudd /overføring fra NFR</t>
  </si>
  <si>
    <t>Øvrige andre inntekter 1</t>
  </si>
  <si>
    <t>Øvrige andre inntekter 2</t>
  </si>
  <si>
    <t>Sum inntekt fra bevilgninger fra Kunnskapsdepartementet</t>
  </si>
  <si>
    <t>Kunnskapsdepartementet</t>
  </si>
  <si>
    <t>Sum Kunnskapsdepartementet</t>
  </si>
  <si>
    <t>Opptjent virksomhetskapital</t>
  </si>
  <si>
    <t>Obligasjoner og andre fordringer</t>
  </si>
  <si>
    <t>Overført bevilgning fra foregående år (bruttobudsjetterte virksomheter)</t>
  </si>
  <si>
    <t>- ubrukt bevilgning til investeringsformål (bruttobudsjetterte virksomheter)</t>
  </si>
  <si>
    <t>+ inntekt til pensjoner (gjelder virksomheter som er med i sentral ordning)</t>
  </si>
  <si>
    <t>Tilleggsopplysninger (gjelder bruttobudsjetterte virksomheter):</t>
  </si>
  <si>
    <t>Bevilgning overført fra forrige år</t>
  </si>
  <si>
    <t>Årets bevilgning</t>
  </si>
  <si>
    <t>Bevilgning søkt overført til neste år</t>
  </si>
  <si>
    <t>Tilleggsopplysninger når det er avhendet anleggsmidler:</t>
  </si>
  <si>
    <t>Vederlag ved avhending av anleggsmidler</t>
  </si>
  <si>
    <t>Regnskapsmessig gevinst/tap</t>
  </si>
  <si>
    <t>Tiltak/oppgave/formål</t>
  </si>
  <si>
    <t>Utsatt virksomhet</t>
  </si>
  <si>
    <t>SUM utsatt virksomhet</t>
  </si>
  <si>
    <t>Strategiske formål</t>
  </si>
  <si>
    <t>SUM strategiske formål</t>
  </si>
  <si>
    <t>Større investeringer</t>
  </si>
  <si>
    <t>SUM større investeringer</t>
  </si>
  <si>
    <t>Andre avsetninger</t>
  </si>
  <si>
    <t>Formål 1</t>
  </si>
  <si>
    <t>Formål 2</t>
  </si>
  <si>
    <t>SUM andre avsetninger</t>
  </si>
  <si>
    <t>Resultatregnskap</t>
  </si>
  <si>
    <t>Balanse</t>
  </si>
  <si>
    <t>Resultat - Budsjettoppfølgingsrapport</t>
  </si>
  <si>
    <t xml:space="preserve">                                                                                                                                                                                                                             Budsjett pr:</t>
  </si>
  <si>
    <t xml:space="preserve">                                                                                                                                                             Regnskap pr:</t>
  </si>
  <si>
    <t>Avvik budsjett/ regnskap</t>
  </si>
  <si>
    <t xml:space="preserve">                                                                                                                            Regnskap pr:</t>
  </si>
  <si>
    <t>Tilført annen opptjent virksomhetskapital</t>
  </si>
  <si>
    <t>Sum disponeringer</t>
  </si>
  <si>
    <t>.</t>
  </si>
  <si>
    <t>Andre bidragsytere</t>
  </si>
  <si>
    <t>Sum andre bidragsytere</t>
  </si>
  <si>
    <t>Andre bidragsytere*</t>
  </si>
  <si>
    <t>Endring i perioden</t>
  </si>
  <si>
    <t>Tilskudd og overføringer fra andre</t>
  </si>
  <si>
    <t>A. Anleggsmidler</t>
  </si>
  <si>
    <t>Sum varebeholdninger og forskudd til leverandører</t>
  </si>
  <si>
    <t>Ikke inntektsført bevilgning knyttet til anleggsmidler</t>
  </si>
  <si>
    <t>Sum tilskudd og overføringer fra andre statlige forvaltningsorganer</t>
  </si>
  <si>
    <t>Inntekt fra oppdragsfinansiert aktivitet:</t>
  </si>
  <si>
    <t>Tilskudd til annen bidragsfinansiert aktivitet*</t>
  </si>
  <si>
    <t>Sum tilskudd til annen bidragsfinansiert aktivitet</t>
  </si>
  <si>
    <t xml:space="preserve">Sum inntekt fra oppdragsfinansiert aktivitet </t>
  </si>
  <si>
    <t xml:space="preserve">Tilskudd og overføringer fra andre </t>
  </si>
  <si>
    <t xml:space="preserve">Den andel av bevilgninger og midler som skal behandles tilsvarende som ikke er benyttet ved regnskapsavslutningen, er å anse som en forpliktelse. Det skal spesifiseres hvilke formål bevilgningen forutsettes å dekke i påfølgende termin. Vesentlige poster skal spesifiseres på egen linje. </t>
  </si>
  <si>
    <t>Det er foretatt følgende interne avsetninger til de angitte prioriterte oppgaver/formål innenfor bevilgningsfinansiert aktivitet og aktivitet som skal behandles tilsvarende:</t>
  </si>
  <si>
    <t>Overført fra virksomhets-kapital</t>
  </si>
  <si>
    <t>Sum avsatt andel av tilskudd til statlig og  bidragsfinansiert aktivitet</t>
  </si>
  <si>
    <t>Ikke inntektsførte bevilgninger, bidrag og gaver:</t>
  </si>
  <si>
    <t>Gaver og gaveforsterkninger</t>
  </si>
  <si>
    <t>Sum gaver og gaveforsterkninger</t>
  </si>
  <si>
    <t>Andre salgs- og leieinntekter</t>
  </si>
  <si>
    <t>Sum andre salgs- og leieinntekter</t>
  </si>
  <si>
    <t>Andre inntekter:</t>
  </si>
  <si>
    <t>Tilskudd fra gaver og gaveforsterkninger*</t>
  </si>
  <si>
    <t>Mottatte gaver/gaveforsterkninger i perioden</t>
  </si>
  <si>
    <t>Sum tilskudd fra gaver og gaveforsterkninger</t>
  </si>
  <si>
    <t>Ikke inntektsførte gaver og gaveforsterkninger</t>
  </si>
  <si>
    <t>Note 1 Spesifikasjon av driftsinntekter, forts</t>
  </si>
  <si>
    <t>Sum ikke inntektsførte bevilgninger og bidrag</t>
  </si>
  <si>
    <t>Ikke inntektsførte bevilgninger og bidrag (nettobudsjetterte)</t>
  </si>
  <si>
    <t>Avregning statlig og bidragsfinansiert aktivitet (nettobudsjetterte)</t>
  </si>
  <si>
    <t>endring i ikke inntektsført bevilgning knyttet til anleggsmidler</t>
  </si>
  <si>
    <t>endring i ikke inntektsførte bevilgninger og bidrag</t>
  </si>
  <si>
    <t>endring i ikke inntektsførte gaver og gaveforsterkninger</t>
  </si>
  <si>
    <t>Øvrige andre inntekter 3…</t>
  </si>
  <si>
    <t>Gaver som skal inntektsføres</t>
  </si>
  <si>
    <t>Avregning statlig og bidragsfinansiert virksomhet (nettobudsjetterte)</t>
  </si>
  <si>
    <t>Avsetning statlig og bidragsfinansiert aktivitet (nettobudsjetterte)</t>
  </si>
  <si>
    <t>Sum ikke inntektsførte bevilgninger, bidrag ogaver mv</t>
  </si>
  <si>
    <t>Note 15 Avregning statlig og bidragsfinansiert aktivitet mv. (nettobudsjetterte virksomheter), forts</t>
  </si>
  <si>
    <t>Note 15 Avregning statlig og bidragsfinansiert aktivitet mv. (nettobudsjetterte virksomheter)</t>
  </si>
  <si>
    <t>Resultatført endring av avsatt anddel av tilskudd til bidrags- og bevilgningsfiansiert aktivitet</t>
  </si>
  <si>
    <t>utbetalinger og overføringer til andre statsetater</t>
  </si>
  <si>
    <t xml:space="preserve">utbetalinger og overføringer til andre virksomheter </t>
  </si>
  <si>
    <t>Referanse</t>
  </si>
  <si>
    <t xml:space="preserve">Referanse </t>
  </si>
  <si>
    <t>AI.1</t>
  </si>
  <si>
    <t>AII.1</t>
  </si>
  <si>
    <t>AIII.1</t>
  </si>
  <si>
    <t>BI.1</t>
  </si>
  <si>
    <t>BI.2</t>
  </si>
  <si>
    <t>BII.1</t>
  </si>
  <si>
    <t>BII.2</t>
  </si>
  <si>
    <t>BII.3</t>
  </si>
  <si>
    <t>BIV.1</t>
  </si>
  <si>
    <t>BIV.2</t>
  </si>
  <si>
    <t>C.1</t>
  </si>
  <si>
    <t>DI.1</t>
  </si>
  <si>
    <t>DI.2</t>
  </si>
  <si>
    <t>DII.1</t>
  </si>
  <si>
    <t>DIII.1</t>
  </si>
  <si>
    <t>DIII.2</t>
  </si>
  <si>
    <t>DIII.3</t>
  </si>
  <si>
    <t>DIII.4</t>
  </si>
  <si>
    <t>DIII.5</t>
  </si>
  <si>
    <t>DIII.6</t>
  </si>
  <si>
    <t>DIV.1</t>
  </si>
  <si>
    <t>DIV.2</t>
  </si>
  <si>
    <t>DIV.3</t>
  </si>
  <si>
    <t>DIV.4</t>
  </si>
  <si>
    <t>N15I.1</t>
  </si>
  <si>
    <t>N15I.2</t>
  </si>
  <si>
    <t>N15I.3</t>
  </si>
  <si>
    <t>N15I.4</t>
  </si>
  <si>
    <t>N15I.5</t>
  </si>
  <si>
    <t>N15I.6</t>
  </si>
  <si>
    <t>N15I.7</t>
  </si>
  <si>
    <t>N15II.1</t>
  </si>
  <si>
    <t>N15II.2</t>
  </si>
  <si>
    <t>N15II.3</t>
  </si>
  <si>
    <t>N15II.4</t>
  </si>
  <si>
    <t>N15II.5</t>
  </si>
  <si>
    <t>N1.1</t>
  </si>
  <si>
    <t>N1.2</t>
  </si>
  <si>
    <t>N1.3</t>
  </si>
  <si>
    <t>N1.4</t>
  </si>
  <si>
    <t>N1.5</t>
  </si>
  <si>
    <t>N1.6</t>
  </si>
  <si>
    <t>N1.7</t>
  </si>
  <si>
    <t>N1.8</t>
  </si>
  <si>
    <t>N1.9</t>
  </si>
  <si>
    <t>N1.10</t>
  </si>
  <si>
    <t>N1.11</t>
  </si>
  <si>
    <t>N1.12</t>
  </si>
  <si>
    <t>N1.13</t>
  </si>
  <si>
    <t>N1.14</t>
  </si>
  <si>
    <t>N1.15</t>
  </si>
  <si>
    <t>N1.16</t>
  </si>
  <si>
    <t>N1.17</t>
  </si>
  <si>
    <t>N1.18</t>
  </si>
  <si>
    <t>N1.19</t>
  </si>
  <si>
    <t>N1.20</t>
  </si>
  <si>
    <t>N1.23</t>
  </si>
  <si>
    <t>N1.29</t>
  </si>
  <si>
    <t>N1.30</t>
  </si>
  <si>
    <t>N1.31</t>
  </si>
  <si>
    <t>N1.32</t>
  </si>
  <si>
    <t>N1.33</t>
  </si>
  <si>
    <t>N1.34</t>
  </si>
  <si>
    <t>N1.35</t>
  </si>
  <si>
    <t>N1.36</t>
  </si>
  <si>
    <t>N1.37</t>
  </si>
  <si>
    <t>N1.38</t>
  </si>
  <si>
    <t>N1.40</t>
  </si>
  <si>
    <t>N1.41</t>
  </si>
  <si>
    <t>N1.42</t>
  </si>
  <si>
    <t>N1.43</t>
  </si>
  <si>
    <t>N1.44</t>
  </si>
  <si>
    <t>N1.45</t>
  </si>
  <si>
    <t>N1.46</t>
  </si>
  <si>
    <t>N1.47</t>
  </si>
  <si>
    <t>N1.48</t>
  </si>
  <si>
    <t>N1.49</t>
  </si>
  <si>
    <t>N1.50</t>
  </si>
  <si>
    <t>N1.51</t>
  </si>
  <si>
    <t>N1.52</t>
  </si>
  <si>
    <t>N1.53</t>
  </si>
  <si>
    <t>N1.54</t>
  </si>
  <si>
    <t>N1.55</t>
  </si>
  <si>
    <t>N1.56</t>
  </si>
  <si>
    <t>N1.59</t>
  </si>
  <si>
    <t>N1.60</t>
  </si>
  <si>
    <t>N1.61</t>
  </si>
  <si>
    <t>N1.62</t>
  </si>
  <si>
    <t>N1.65</t>
  </si>
  <si>
    <t>N1.66</t>
  </si>
  <si>
    <t>BIV.3</t>
  </si>
  <si>
    <t>Andre bankinnskudd</t>
  </si>
  <si>
    <t>Bankinnskudd på konsernkonto i Norges Bank</t>
  </si>
  <si>
    <t>Note 21 Spesifikasjon av andre innbetalinger (kontantstrømoppstillingen)</t>
  </si>
  <si>
    <t>Andre innbetalinger</t>
  </si>
  <si>
    <t>Innbetalinger fra EU  til undervisning og andre formål</t>
  </si>
  <si>
    <t>Innbetalinger fra andre</t>
  </si>
  <si>
    <t xml:space="preserve">Innbetalinger fra stiftelser </t>
  </si>
  <si>
    <t>Innbetalinger fra kommunale og fylkeskommunale etater</t>
  </si>
  <si>
    <t xml:space="preserve">Innbetalinger fra organisasjoner </t>
  </si>
  <si>
    <t>Øvrige innbetalinger</t>
  </si>
  <si>
    <t>N21.1</t>
  </si>
  <si>
    <t>N21.2</t>
  </si>
  <si>
    <t>N21.3</t>
  </si>
  <si>
    <t>N21.5</t>
  </si>
  <si>
    <t>N21.6</t>
  </si>
  <si>
    <t>N21.7</t>
  </si>
  <si>
    <t>Inngående beholdning skal oppgis pr. 1. januar i regnskapsåret.</t>
  </si>
  <si>
    <t>N1.22A</t>
  </si>
  <si>
    <t>N1.22B</t>
  </si>
  <si>
    <t>Merknad:</t>
  </si>
  <si>
    <t>Note 10 Tilskuddsforvaltning</t>
  </si>
  <si>
    <t xml:space="preserve">Note 8 Innskutt og opptjent virksomhetskapital (nettobudsjetterte virksomheter) </t>
  </si>
  <si>
    <t>Note 11 Investeringer i aksjer og selskapsandeler</t>
  </si>
  <si>
    <t>Note 12 Varebeholdninger</t>
  </si>
  <si>
    <t>Regionale forskningsfond</t>
  </si>
  <si>
    <t>Sum regiuonale forskningsfond</t>
  </si>
  <si>
    <t>Sum regionale forskningsfond</t>
  </si>
  <si>
    <t>Note 13 Kundefordringer</t>
  </si>
  <si>
    <t>Note 14 Andre kortsiktige fordringer</t>
  </si>
  <si>
    <t>Note 16 Opptjente, ikke fakturerte inntekter / Forskuddsbetalte, ikke opptjente inntekter</t>
  </si>
  <si>
    <t>Note 17 Bankinnskudd, kontanter og lignende</t>
  </si>
  <si>
    <t>IV Kasse og bank</t>
  </si>
  <si>
    <t>Tøyenfondet og Observatoriefondet</t>
  </si>
  <si>
    <t>Sum finansielle omløpsmidler</t>
  </si>
  <si>
    <t>BIII.1</t>
  </si>
  <si>
    <t>Formål 3</t>
  </si>
  <si>
    <t>Tilført fra annen opptjent virksomhetskapital - se note 8</t>
  </si>
  <si>
    <t>Innbetalinger fra næringsliv/private</t>
  </si>
  <si>
    <t>DEL I</t>
  </si>
  <si>
    <t>DEL II</t>
  </si>
  <si>
    <t>Innbetalinger fra EUs  rammeprogram for forskning m.v.</t>
  </si>
  <si>
    <t>Tilskudd til diverse bidragsfinansiert aktivitet</t>
  </si>
  <si>
    <t>Sum tilskudd til diverse bidragsfinansiert aktivitet</t>
  </si>
  <si>
    <t>Sum andre innbetalinger</t>
  </si>
  <si>
    <t>Tilskudd og overføringer fra andre statsetater</t>
  </si>
  <si>
    <t>Note 22 Spesifikasjon av innbetalinger fra andre statsetater (kontantstrømoppstillingen)</t>
  </si>
  <si>
    <t>Direkte innbetalinger fra NFR</t>
  </si>
  <si>
    <t>+ innbetalinger fra NFR  via andre statlige etater</t>
  </si>
  <si>
    <t xml:space="preserve">+ innbetalinger fra NFR via andre </t>
  </si>
  <si>
    <t>N22.1</t>
  </si>
  <si>
    <t xml:space="preserve">DEL II </t>
  </si>
  <si>
    <t>Sum innbetalinger (brutto) fra NFR</t>
  </si>
  <si>
    <t>Sum innbetalinger (netto) fra NFR</t>
  </si>
  <si>
    <t>DEL III</t>
  </si>
  <si>
    <t>Øvrige innbetalinger fra andre statlige etater</t>
  </si>
  <si>
    <t>Sum innbetalinger fra andre statlige etater</t>
  </si>
  <si>
    <t xml:space="preserve">Sum netto tilskudd fra EUs rammeprogram for forskning m.v. </t>
  </si>
  <si>
    <t>Direkte innbetalinger fra EUs rammeprogram for forskning - FP7</t>
  </si>
  <si>
    <t>Direkte innbetalinger fra randsoneprogrammer til  FP7 (JTI)</t>
  </si>
  <si>
    <t>Direkte innbetalinger fra andre randsoneprogrammer</t>
  </si>
  <si>
    <t>Direkte innbetalinger fra aktiviteter med hjemmel i art. 185</t>
  </si>
  <si>
    <t>N22.3</t>
  </si>
  <si>
    <t>Sum direkte tilskudd fra EUs rammeprogram for forskning m.v.</t>
  </si>
  <si>
    <t>III Investeringer</t>
  </si>
  <si>
    <t>Direkte innbetalinger fra RFF</t>
  </si>
  <si>
    <t>+ innbetalinger fra RFF via andre statlige etater</t>
  </si>
  <si>
    <t xml:space="preserve">+ innbetalinger fra RFF via andre </t>
  </si>
  <si>
    <t>Sum innbetalinger (brutto) fra RFF</t>
  </si>
  <si>
    <t>N22.4</t>
  </si>
  <si>
    <t>DEL IV</t>
  </si>
  <si>
    <t>N22.5</t>
  </si>
  <si>
    <t>Sum innbetalinger (netto) fra RFF</t>
  </si>
  <si>
    <t>N22.6</t>
  </si>
  <si>
    <t>Anskaffelseskost 31.12.2012</t>
  </si>
  <si>
    <t>Avsetning pr. 31.12.2012</t>
  </si>
  <si>
    <t>RE.1</t>
  </si>
  <si>
    <t>RE.2</t>
  </si>
  <si>
    <t>RE.3</t>
  </si>
  <si>
    <t>RE.4</t>
  </si>
  <si>
    <t>RE.5</t>
  </si>
  <si>
    <t>RE.6</t>
  </si>
  <si>
    <t>RE.7</t>
  </si>
  <si>
    <t>RE.8</t>
  </si>
  <si>
    <t>RE.9</t>
  </si>
  <si>
    <t>RE.10</t>
  </si>
  <si>
    <t>RE.11</t>
  </si>
  <si>
    <t>RE.12</t>
  </si>
  <si>
    <t>RE.13</t>
  </si>
  <si>
    <t>RE.14</t>
  </si>
  <si>
    <t>RE.15</t>
  </si>
  <si>
    <t>RE.16</t>
  </si>
  <si>
    <t>RE.17</t>
  </si>
  <si>
    <t>RE.18</t>
  </si>
  <si>
    <t>RE.19</t>
  </si>
  <si>
    <t>RE.20</t>
  </si>
  <si>
    <t>RE.21</t>
  </si>
  <si>
    <t>RE.22</t>
  </si>
  <si>
    <t>RE.23</t>
  </si>
  <si>
    <t>RE.24</t>
  </si>
  <si>
    <t>RE.25</t>
  </si>
  <si>
    <t>RE.26</t>
  </si>
  <si>
    <t>RE.27</t>
  </si>
  <si>
    <t>RE.28</t>
  </si>
  <si>
    <t>RE.29</t>
  </si>
  <si>
    <t>RE.30</t>
  </si>
  <si>
    <t>RE.31</t>
  </si>
  <si>
    <t>RE.32</t>
  </si>
  <si>
    <t>RE.33</t>
  </si>
  <si>
    <t>RE.34</t>
  </si>
  <si>
    <t>AI.01</t>
  </si>
  <si>
    <t>AI.02</t>
  </si>
  <si>
    <t>AII.01</t>
  </si>
  <si>
    <t>AII.02</t>
  </si>
  <si>
    <t>AII.03</t>
  </si>
  <si>
    <t>AII.04</t>
  </si>
  <si>
    <t>AII.05</t>
  </si>
  <si>
    <t>AIII.01</t>
  </si>
  <si>
    <t>AIII.02</t>
  </si>
  <si>
    <t>AIII.03</t>
  </si>
  <si>
    <t>AIII.04</t>
  </si>
  <si>
    <t>AIV.1</t>
  </si>
  <si>
    <t>BI.3</t>
  </si>
  <si>
    <t>BII.4</t>
  </si>
  <si>
    <t>BIV.4</t>
  </si>
  <si>
    <t>BIV.5</t>
  </si>
  <si>
    <t>BV.1</t>
  </si>
  <si>
    <t>BIII.01</t>
  </si>
  <si>
    <t>C.01</t>
  </si>
  <si>
    <t>C.02</t>
  </si>
  <si>
    <t>C.03</t>
  </si>
  <si>
    <t>C.04</t>
  </si>
  <si>
    <t>DI.3</t>
  </si>
  <si>
    <t>DII.01</t>
  </si>
  <si>
    <t>DIII.7</t>
  </si>
  <si>
    <t>DIV.5</t>
  </si>
  <si>
    <t>DV.1</t>
  </si>
  <si>
    <t>DVI.1</t>
  </si>
  <si>
    <t>SR.1</t>
  </si>
  <si>
    <t>SR.2</t>
  </si>
  <si>
    <t>SR.3</t>
  </si>
  <si>
    <t>N2.1</t>
  </si>
  <si>
    <t>N2.2</t>
  </si>
  <si>
    <t>N2.3</t>
  </si>
  <si>
    <t>N2.4</t>
  </si>
  <si>
    <t>N2.5</t>
  </si>
  <si>
    <t>N2.6</t>
  </si>
  <si>
    <t xml:space="preserve">N2.7 </t>
  </si>
  <si>
    <t>N2.8</t>
  </si>
  <si>
    <t>N3.1</t>
  </si>
  <si>
    <t>N3.2</t>
  </si>
  <si>
    <t>N3.4</t>
  </si>
  <si>
    <t>N3.5</t>
  </si>
  <si>
    <t>N3.6</t>
  </si>
  <si>
    <t>N3.7</t>
  </si>
  <si>
    <t>N3.8</t>
  </si>
  <si>
    <t>N3.9</t>
  </si>
  <si>
    <t>N3.10</t>
  </si>
  <si>
    <t>N3.11</t>
  </si>
  <si>
    <t>N4.1</t>
  </si>
  <si>
    <t>N4.2</t>
  </si>
  <si>
    <t>N4.3</t>
  </si>
  <si>
    <t>N4.4</t>
  </si>
  <si>
    <t>N4.5</t>
  </si>
  <si>
    <t>N4.6</t>
  </si>
  <si>
    <t>N4.7</t>
  </si>
  <si>
    <t>N4.8</t>
  </si>
  <si>
    <t>N4.9</t>
  </si>
  <si>
    <t>N4.10</t>
  </si>
  <si>
    <t>N5.1</t>
  </si>
  <si>
    <t>N5.2</t>
  </si>
  <si>
    <t>N5.3</t>
  </si>
  <si>
    <t>N5.4</t>
  </si>
  <si>
    <t>N5.5</t>
  </si>
  <si>
    <t>N5.6</t>
  </si>
  <si>
    <t>N5.7</t>
  </si>
  <si>
    <t>N5.8</t>
  </si>
  <si>
    <t>N5.9</t>
  </si>
  <si>
    <t>N5.10</t>
  </si>
  <si>
    <t>N5.11</t>
  </si>
  <si>
    <t>N5.12</t>
  </si>
  <si>
    <t>N5.13</t>
  </si>
  <si>
    <t>N5.14</t>
  </si>
  <si>
    <t>Premiesats for 2012 har vært 12,09 prosent.</t>
  </si>
  <si>
    <t>N6.1</t>
  </si>
  <si>
    <t>N6.2</t>
  </si>
  <si>
    <t>N6.3</t>
  </si>
  <si>
    <t>N6.4</t>
  </si>
  <si>
    <t>N6.5</t>
  </si>
  <si>
    <t>N6.6</t>
  </si>
  <si>
    <t>N6.7</t>
  </si>
  <si>
    <t>N6.8</t>
  </si>
  <si>
    <t>N6.9</t>
  </si>
  <si>
    <t>N6.11</t>
  </si>
  <si>
    <t>N8.1</t>
  </si>
  <si>
    <t>N8.2</t>
  </si>
  <si>
    <t>N8.4</t>
  </si>
  <si>
    <t>N8.5</t>
  </si>
  <si>
    <t>N8.6</t>
  </si>
  <si>
    <t>N8.8</t>
  </si>
  <si>
    <t>N8.9</t>
  </si>
  <si>
    <t>N8.10</t>
  </si>
  <si>
    <t>N8.11</t>
  </si>
  <si>
    <t>N10.1</t>
  </si>
  <si>
    <t>N11.1</t>
  </si>
  <si>
    <t>N11.2</t>
  </si>
  <si>
    <t>N12.1</t>
  </si>
  <si>
    <t>N12.2</t>
  </si>
  <si>
    <t>N12.3</t>
  </si>
  <si>
    <t>N12.4</t>
  </si>
  <si>
    <t>N12.5</t>
  </si>
  <si>
    <t>N12.6</t>
  </si>
  <si>
    <t>N12.7</t>
  </si>
  <si>
    <t>N13.1</t>
  </si>
  <si>
    <t>N13.2</t>
  </si>
  <si>
    <t>N13.3</t>
  </si>
  <si>
    <t>N14.8</t>
  </si>
  <si>
    <t>N16.1</t>
  </si>
  <si>
    <t>N16.2</t>
  </si>
  <si>
    <t>N17.1</t>
  </si>
  <si>
    <t>N17.2</t>
  </si>
  <si>
    <t>N17.3</t>
  </si>
  <si>
    <t>N17.4</t>
  </si>
  <si>
    <t>N18.3</t>
  </si>
  <si>
    <t>N18.4</t>
  </si>
  <si>
    <t>N18.5</t>
  </si>
  <si>
    <t>N18.7</t>
  </si>
  <si>
    <t>N21.8</t>
  </si>
  <si>
    <t>N21.9</t>
  </si>
  <si>
    <t>N21.10</t>
  </si>
  <si>
    <t>N21.11</t>
  </si>
  <si>
    <t>N21.12</t>
  </si>
  <si>
    <t>N21.13</t>
  </si>
  <si>
    <t>N21.14</t>
  </si>
  <si>
    <t>N21.15</t>
  </si>
  <si>
    <t>N21.16</t>
  </si>
  <si>
    <t>N21.17</t>
  </si>
  <si>
    <t>N21.18</t>
  </si>
  <si>
    <t>N21.19</t>
  </si>
  <si>
    <t>N22.7</t>
  </si>
  <si>
    <t>Utgående beholdning skal oppgis på balansedagen</t>
  </si>
  <si>
    <t>Endring i perioden skal oppgis pr. balansedagen.</t>
  </si>
  <si>
    <t>Tilskudd og overføringer fra andre statlige forvaltningsorganer  *</t>
  </si>
  <si>
    <t>Periodens tilskudd /overføring 3</t>
  </si>
  <si>
    <t>N1.21A</t>
  </si>
  <si>
    <t>N1.21B</t>
  </si>
  <si>
    <t>N1.21C</t>
  </si>
  <si>
    <t>Periodens tilskudd/overføring fra kommunale og fylkeskommunale etater</t>
  </si>
  <si>
    <t>Periodens tilskudd/overføring fra næringsliv og private</t>
  </si>
  <si>
    <t>Periodens tilskudd/overføring fra EUs  rammeprogram for forskning</t>
  </si>
  <si>
    <t>Periodens tilskudd/overføring fra EU til undervisning og annet</t>
  </si>
  <si>
    <t>Periodens tilskudd/overføring fra andre</t>
  </si>
  <si>
    <t>Andre poster som vedrører tilskudd/overføringer fra andre statlige forvaltningsorganer (spesifiseres)</t>
  </si>
  <si>
    <t>*Vesentlige bidrag skal spesifiseres på egne linjer eller i egne avsnitt. Midler som benyttes til investeringer skal behandles etter forpliktelsesmodellen og spesifisreres  i KD-avsnittet.</t>
  </si>
  <si>
    <t>*  Vesentlige salgstransaksjoner skal kommenteres og det skal angis eventuell øremerking av midlene. Merk at det er den regnskapsmessige gevinst og ikke salgssum som skal spesifiseres under driftsinntekter, jf. også note 9.</t>
  </si>
  <si>
    <t>Anskaffelseskost 30.04.2013</t>
  </si>
  <si>
    <t>Balanseført verdi 30.04.2013</t>
  </si>
  <si>
    <t>Gjennomsnittlig kapitalbinding i år 2013:</t>
  </si>
  <si>
    <t>Fastsatt rente for år 2013:</t>
  </si>
  <si>
    <t>Annen opptjent virksomhetskapital 30.04.2013</t>
  </si>
  <si>
    <t>Avsetning pr. 30.04.2013</t>
  </si>
  <si>
    <t xml:space="preserve">Andre departementer </t>
  </si>
  <si>
    <t>N15I.5A</t>
  </si>
  <si>
    <t>Andre statlige etater</t>
  </si>
  <si>
    <t>Sum andre statlige etater</t>
  </si>
  <si>
    <t>Inntektsførte bevilgninger:</t>
  </si>
  <si>
    <t>Sum avsatt andel av bevilgningsfinansiert aktivitet</t>
  </si>
  <si>
    <t>Inntektsførte bidrag:</t>
  </si>
  <si>
    <t>Premiesats for 2013 skal være 12,03 prosent.</t>
  </si>
  <si>
    <t xml:space="preserve">Finanskostnader </t>
  </si>
  <si>
    <t>- utbetalinger av tilskudd fra NFR til andre (-)</t>
  </si>
  <si>
    <t>- utbetaling av tilskudd fra RFF til andre (-)</t>
  </si>
  <si>
    <t>Korreksjon - feriepengeforpliktelser</t>
  </si>
  <si>
    <t>Direkte posterte statsinterne feriepengeforpliktelser - inkl. arbeidsgiveravgift (underkonto 2168)</t>
  </si>
  <si>
    <t xml:space="preserve"> - utbetalinger ved kjøp av varige driftsmidler (+)</t>
  </si>
  <si>
    <t xml:space="preserve"> - utbetalinger ved kjøp av aksjer og andeler i andre foretak (+)</t>
  </si>
  <si>
    <t xml:space="preserve"> - utbetalinger ved kjøp av andre investeringsobjekter (+)</t>
  </si>
  <si>
    <t xml:space="preserve"> - tilbakebetalinger av virksomhetskapital (+)</t>
  </si>
  <si>
    <t xml:space="preserve"> - utbetalinger av utbytte til statskassen (+)</t>
  </si>
  <si>
    <t>8202xx</t>
  </si>
  <si>
    <t>- brutto benyttet til investeringsformål / varige driftsmidler av periodens bevilgning / driftstilskudd (-)</t>
  </si>
  <si>
    <t>- utbetaling av tilskudd til andre (-)</t>
  </si>
  <si>
    <t>- utbetaling av periodens tilskudd/overføring fra NFR  til andre (-)</t>
  </si>
  <si>
    <t>- utbetaling av tilskudd/overføring fra regionale forskningsfond til andre (-)</t>
  </si>
  <si>
    <t>Fortegnsregler i delårspakken</t>
  </si>
  <si>
    <t>Oppskrivning av aksjer</t>
  </si>
  <si>
    <t>II   Endring i perioden (+/-)</t>
  </si>
  <si>
    <t>+ utsatt inntekt fra forpliktelse knyttet til investeringer (avskrivninger) (+)</t>
  </si>
  <si>
    <t>+ utsatt inntekt fra forpliktelse knyttet til investeringer, bokført verdi avhendede anleggsmidler (+)</t>
  </si>
  <si>
    <t>- ikke inntektsførte gaver og gaveforsterkninger (-)</t>
  </si>
  <si>
    <t>+ utsatt inntekt fra mottatte gaver/gaveforsterkninger (+)</t>
  </si>
  <si>
    <t xml:space="preserve"> - utbetaling av periodens tilskudd/overføring fra EUs rammeprogram for forskning  til andre (-)</t>
  </si>
  <si>
    <t>N1.35A</t>
  </si>
  <si>
    <t xml:space="preserve"> - utbetaling av periodens tilskudd/overføring fra EU til undervisning og annet  til andre (-)</t>
  </si>
  <si>
    <t>N1.36A</t>
  </si>
  <si>
    <t>Netto endring i kontanter og kontantekvivalenter (+/-)</t>
  </si>
  <si>
    <t>Effekt av valutakursendringer på kontanter og kontantekvivalenter (+/-)</t>
  </si>
  <si>
    <t>Periodens tilskudd /overføring fra Utdanningsdirektoratet</t>
  </si>
  <si>
    <t xml:space="preserve"> - utbetaling av tilskudd fra Utdanningsdirektoratet til andre (-)</t>
  </si>
  <si>
    <t>N1.21D</t>
  </si>
  <si>
    <t xml:space="preserve"> - avgang anskaffelseskost pr. 30.04.2013 (-)</t>
  </si>
  <si>
    <t xml:space="preserve"> - akkumulerte nedskrivninger  31.12.2012 (-)</t>
  </si>
  <si>
    <t xml:space="preserve"> - nedskrivninger pr.30.04.2013 (-)</t>
  </si>
  <si>
    <t xml:space="preserve"> - akkumulerte avskrivninger 31.12.2012 (-)</t>
  </si>
  <si>
    <t xml:space="preserve"> - ordinære avskrivninger pr.30.04.2013 (-)</t>
  </si>
  <si>
    <t xml:space="preserve"> - akkumuert avskrivning avgang pr. 30.04.2013 (-)</t>
  </si>
  <si>
    <t xml:space="preserve"> + tilgang pr. 30.04.2013 (+)</t>
  </si>
  <si>
    <t xml:space="preserve"> +/- fra anlegg under utførelse til annen gruppe (+/-)</t>
  </si>
  <si>
    <t xml:space="preserve"> - akkumulerte nedskrivninger pr. 31.12.2012 (-)</t>
  </si>
  <si>
    <t xml:space="preserve"> - nedskrivninger pr. 30.04.2013 (-)</t>
  </si>
  <si>
    <t xml:space="preserve"> - ordinære avskrivninger pr. 30.04.2013 (-)</t>
  </si>
  <si>
    <t xml:space="preserve"> - akkumulerte avskrivninger avgang pr.30.04.2013 (-)</t>
  </si>
  <si>
    <t>N6.2A</t>
  </si>
  <si>
    <t>Ukurans i beholdninger til internt bruk i virksomheten (-)</t>
  </si>
  <si>
    <t>Ukurans i beholdninger beregnet på videresalg (-)</t>
  </si>
  <si>
    <t>Direkte innbetaling fra EUs rammeprogram for forskning (linje 24)</t>
  </si>
  <si>
    <t xml:space="preserve"> - utbetaling av tilskudd fra EU til andre (-)</t>
  </si>
  <si>
    <t xml:space="preserve"> + innbetalinger av tilskudd fra EU fra statlige etater (+)</t>
  </si>
  <si>
    <t xml:space="preserve"> + innbetalinger av tilskudd fra EU fra andre (+)</t>
  </si>
  <si>
    <t>Tilskudd fra EUs rammeprogram for forskning m.v. (linje 24)</t>
  </si>
  <si>
    <t>DEL IV (oppsummering)</t>
  </si>
  <si>
    <t>Tilskudd til diverse bidragsfinansiert aktivitet (linje 16)</t>
  </si>
  <si>
    <t>Innbetalinger direkte fra NFR (linje 9)</t>
  </si>
  <si>
    <t>Innbetalinger fra NFR via andre statlige etater (linje 10)</t>
  </si>
  <si>
    <t>Innbetalinger direkte fra RFF (linje 20)</t>
  </si>
  <si>
    <t>DEL V</t>
  </si>
  <si>
    <t>DEL VI (Avstemming)</t>
  </si>
  <si>
    <t>Sum innbetalinger (brutto) fra NFR (linje 12)</t>
  </si>
  <si>
    <t>Direkte innbetalinger fra Utdanningsdirektoratet</t>
  </si>
  <si>
    <t xml:space="preserve"> + innbetalinger fra Utdanningsdirektoratet via andre statlige etater</t>
  </si>
  <si>
    <t xml:space="preserve"> + innbetalinger fra Utdanningsdirektoratet via andre </t>
  </si>
  <si>
    <t>Innbetalinger fra RFF via andre statlige etater (linje 21)</t>
  </si>
  <si>
    <t>Innbetalinger direkte fra  Utdaninningsdirektoratet (linje 31)</t>
  </si>
  <si>
    <t>Innbetalinger fra Utdanningsdirektoratet via andre statlige etater (linje 32)</t>
  </si>
  <si>
    <t>B2013</t>
  </si>
  <si>
    <t>N1.21E</t>
  </si>
  <si>
    <t>N1.21F</t>
  </si>
  <si>
    <t>Sum innbetalinger (netto) fra Utdanningsdirektoratet</t>
  </si>
  <si>
    <t xml:space="preserve"> -  utbetaling av tilskudd fra Utdanningsdirektoratet til andre (-)</t>
  </si>
  <si>
    <t>Periodens tilskudd/overføring fra regionale forskningsfond (RFF)</t>
  </si>
  <si>
    <t xml:space="preserve">Sum innbetalinger (brutto) fra RFF (linje 23) </t>
  </si>
  <si>
    <r>
      <t xml:space="preserve">Sum inntekt fra bevilgninger </t>
    </r>
    <r>
      <rPr>
        <i/>
        <sz val="11"/>
        <rFont val="Times New Roman"/>
        <family val="1"/>
      </rPr>
      <t xml:space="preserve">(linje RE.1 i resultatregnskapet) </t>
    </r>
  </si>
  <si>
    <r>
      <t xml:space="preserve">Sum tilskudd og overføringer fra andre </t>
    </r>
    <r>
      <rPr>
        <i/>
        <sz val="12"/>
        <rFont val="Times New Roman"/>
        <family val="1"/>
      </rPr>
      <t>(linje RE.3 i resultatregnskapet)</t>
    </r>
  </si>
  <si>
    <r>
      <t xml:space="preserve">Gevinst ved salg av eiendom, anlegg og maskiner mv. </t>
    </r>
    <r>
      <rPr>
        <i/>
        <sz val="11"/>
        <rFont val="Times New Roman"/>
        <family val="1"/>
      </rPr>
      <t>(linje RE.4 i resultatregnskapet)</t>
    </r>
  </si>
  <si>
    <r>
      <t xml:space="preserve">Sum salgs- og leieinntekter </t>
    </r>
    <r>
      <rPr>
        <i/>
        <sz val="11"/>
        <rFont val="Times New Roman"/>
        <family val="1"/>
      </rPr>
      <t>(linje RE.5 i resultatregnskapet)</t>
    </r>
  </si>
  <si>
    <r>
      <t xml:space="preserve">Sum andre inntekter </t>
    </r>
    <r>
      <rPr>
        <i/>
        <sz val="11"/>
        <rFont val="Times New Roman"/>
        <family val="1"/>
      </rPr>
      <t>(linje RE.6 i resultatregnskapet)</t>
    </r>
  </si>
  <si>
    <t xml:space="preserve">Tilskudd og overføringer fra andre statlige forvaltningsorganer, Norges forskningsråd og de regionale forskningsfondene skal som hovedregel behandles regnskapsmessig  som bidrag i regnskapet for 2013. </t>
  </si>
  <si>
    <t>KS.1</t>
  </si>
  <si>
    <t>KS.2</t>
  </si>
  <si>
    <t>KS.3</t>
  </si>
  <si>
    <t>KS.4</t>
  </si>
  <si>
    <t>KS.5</t>
  </si>
  <si>
    <t>KS.6</t>
  </si>
  <si>
    <t>KS.7</t>
  </si>
  <si>
    <t>KS.8</t>
  </si>
  <si>
    <t>KS.9</t>
  </si>
  <si>
    <t>KS.10</t>
  </si>
  <si>
    <t>KS.11</t>
  </si>
  <si>
    <t>KS.12</t>
  </si>
  <si>
    <t>KS.13</t>
  </si>
  <si>
    <t>KS.14</t>
  </si>
  <si>
    <t>KS.14A</t>
  </si>
  <si>
    <t>KS.14B</t>
  </si>
  <si>
    <t>KS.15</t>
  </si>
  <si>
    <t>KS.16</t>
  </si>
  <si>
    <t>KS.17</t>
  </si>
  <si>
    <t>KS.18</t>
  </si>
  <si>
    <t>KS.19</t>
  </si>
  <si>
    <t>KS.20</t>
  </si>
  <si>
    <t>KS.21</t>
  </si>
  <si>
    <t>KS.22</t>
  </si>
  <si>
    <t>KS.23</t>
  </si>
  <si>
    <t>KS.24</t>
  </si>
  <si>
    <t>KS.24A</t>
  </si>
  <si>
    <t>KS.25</t>
  </si>
  <si>
    <t>KS.26</t>
  </si>
  <si>
    <t>KS.27</t>
  </si>
  <si>
    <t>KS.28</t>
  </si>
  <si>
    <t>KS.29</t>
  </si>
  <si>
    <t>KS.30</t>
  </si>
  <si>
    <t>KS.31</t>
  </si>
  <si>
    <t>KS.32</t>
  </si>
  <si>
    <t>KS.33</t>
  </si>
  <si>
    <t>KS.34</t>
  </si>
  <si>
    <t>KS.35</t>
  </si>
  <si>
    <t>KS.36</t>
  </si>
  <si>
    <t>KS.37</t>
  </si>
  <si>
    <t>KS.38</t>
  </si>
  <si>
    <t>KS.39</t>
  </si>
  <si>
    <t>KS.40</t>
  </si>
  <si>
    <t>KS.41</t>
  </si>
  <si>
    <t>KS.42</t>
  </si>
  <si>
    <t>KS.43</t>
  </si>
  <si>
    <t>KS.44</t>
  </si>
  <si>
    <t>KS.45</t>
  </si>
  <si>
    <t>KS.46</t>
  </si>
  <si>
    <t>KS.47</t>
  </si>
  <si>
    <t>KS.INN</t>
  </si>
  <si>
    <t>KS.UT</t>
  </si>
  <si>
    <t>KS.OP</t>
  </si>
  <si>
    <t>KS.INV</t>
  </si>
  <si>
    <t>KS.FIN</t>
  </si>
  <si>
    <t>KS.BEH</t>
  </si>
  <si>
    <t>KS.AVS</t>
  </si>
  <si>
    <t>*Virksomheter som betaler pensjonspremie selv (alle som har unntak fra bruttoprinsippet):</t>
  </si>
  <si>
    <t>N6.010</t>
  </si>
  <si>
    <t>Mottatt utbytte fra selskap ZZ</t>
  </si>
  <si>
    <t>N10.01</t>
  </si>
  <si>
    <t>N11.3</t>
  </si>
  <si>
    <t>N16.010</t>
  </si>
  <si>
    <t>N15I.011</t>
  </si>
  <si>
    <t>N15I.021</t>
  </si>
  <si>
    <t>N15I.031</t>
  </si>
  <si>
    <t>N15I.041</t>
  </si>
  <si>
    <t>N15I.KD</t>
  </si>
  <si>
    <t>N15I.051</t>
  </si>
  <si>
    <t>N15I.052</t>
  </si>
  <si>
    <t>N15I.053</t>
  </si>
  <si>
    <t>N15I.054</t>
  </si>
  <si>
    <t>N15I.061</t>
  </si>
  <si>
    <t>N15I.062</t>
  </si>
  <si>
    <t>N15I.063</t>
  </si>
  <si>
    <t>N15I.064</t>
  </si>
  <si>
    <t>N15I.071</t>
  </si>
  <si>
    <t>N15I.072</t>
  </si>
  <si>
    <t>N15I.073</t>
  </si>
  <si>
    <t>N15I.074</t>
  </si>
  <si>
    <t>N15I.081</t>
  </si>
  <si>
    <t>N15I.082</t>
  </si>
  <si>
    <t>N15I.083</t>
  </si>
  <si>
    <t>N15I.084</t>
  </si>
  <si>
    <t>N15I.8</t>
  </si>
  <si>
    <t>N15I.091</t>
  </si>
  <si>
    <t>N15I.092</t>
  </si>
  <si>
    <t>N15I.093</t>
  </si>
  <si>
    <t>N15I.094</t>
  </si>
  <si>
    <t>N15I.9</t>
  </si>
  <si>
    <t>N15I.10</t>
  </si>
  <si>
    <t>N15I.11</t>
  </si>
  <si>
    <t>N15II.011</t>
  </si>
  <si>
    <t>N15II.021</t>
  </si>
  <si>
    <t>N15II.031</t>
  </si>
  <si>
    <t>N15II.041</t>
  </si>
  <si>
    <t>N15II.051</t>
  </si>
  <si>
    <t>N15II.6</t>
  </si>
  <si>
    <t>N15II.071</t>
  </si>
  <si>
    <t>N15II.7</t>
  </si>
  <si>
    <t>N15II.8</t>
  </si>
  <si>
    <t>N11.010</t>
  </si>
  <si>
    <t>N16.021</t>
  </si>
  <si>
    <t>N22.010</t>
  </si>
  <si>
    <t>N22.011</t>
  </si>
  <si>
    <t>N22.012</t>
  </si>
  <si>
    <t>N22.031</t>
  </si>
  <si>
    <t>N22.032</t>
  </si>
  <si>
    <t>N22.041</t>
  </si>
  <si>
    <t>N22.042</t>
  </si>
  <si>
    <t>N22.043</t>
  </si>
  <si>
    <t>N22.051</t>
  </si>
  <si>
    <t>N22.052</t>
  </si>
  <si>
    <t>N22.061</t>
  </si>
  <si>
    <t>N22.062</t>
  </si>
  <si>
    <t>N22.063</t>
  </si>
  <si>
    <t>N22.064</t>
  </si>
  <si>
    <t>N22.071</t>
  </si>
  <si>
    <t>N22.072</t>
  </si>
  <si>
    <t>N22.073</t>
  </si>
  <si>
    <t>N22.074</t>
  </si>
  <si>
    <t>N22.075</t>
  </si>
  <si>
    <t>N22.076</t>
  </si>
  <si>
    <t>N22.077</t>
  </si>
  <si>
    <t>N21.20</t>
  </si>
  <si>
    <t>N21.21</t>
  </si>
  <si>
    <t>N21.22</t>
  </si>
  <si>
    <t>Andre forhold i delårspakken</t>
  </si>
  <si>
    <t>Gebyrer</t>
  </si>
  <si>
    <t>Lisenser</t>
  </si>
  <si>
    <r>
      <t xml:space="preserve">Sum gebyrer og lisenser </t>
    </r>
    <r>
      <rPr>
        <i/>
        <sz val="11"/>
        <rFont val="Times New Roman"/>
        <family val="1"/>
      </rPr>
      <t>(linje RE.2 i resultatregnskapet)</t>
    </r>
  </si>
  <si>
    <t>N1.67</t>
  </si>
  <si>
    <t>N1.661</t>
  </si>
  <si>
    <t>N1.662</t>
  </si>
  <si>
    <t>Gebyrer og lisenser*</t>
  </si>
  <si>
    <t xml:space="preserve">*Vesentlige inntekter av denne typen skal spesifiseres på egne linjer eller i egne avsnitt. </t>
  </si>
  <si>
    <t>Dette avsnittet skal bare brukes når gebyrerene eller lisensene skal klassifiseres som  driftsinntekt for  institusjonen. Dersom institusjonen krever inn gebyrer  eller mottar midler knyttet til lisenser på vegne av staten og som skal overføres til statskassen, skal slike midler klassifiseres som innrevningsvirksomhet og presenteres i avsnittet for innkrevningsvirksomhet i resultatregnskapet og spesifiseres i note 9.</t>
  </si>
  <si>
    <t xml:space="preserve">Merknad: Formålet med note 21 er å etablere beregningsgrunnlaget for  parametrene knyttet til de  tilskudd og overføringer fra EUs rammeprogram for forskning m.v. (linje N21.18) som inngår i finansieringssystemet for universitets- og høyskolesektoren. </t>
  </si>
  <si>
    <r>
      <t xml:space="preserve">Merknad: Formålet med note 22 er å etablere beregningsgrunnlaget for parametrene knyttet til tilskudd og overføringer fra Norges forskningsråd og regionale forskningsfond (RFF) som inngår i finansieringssystemet for universitets- og høyskolesektoren. Tilskudd og overføringer fra Utdanningsdirektoratet inngår ikke i finansieringssystemet, men brutto og netto kontantstrøm fra direktoratet er tatt med for oversiktens skyld, jf. også note 1. Vær ellers oppmerksom på at </t>
    </r>
    <r>
      <rPr>
        <i/>
        <sz val="10"/>
        <rFont val="Arial"/>
        <family val="2"/>
      </rPr>
      <t>Sum innbetalinger fra andre statlige etater</t>
    </r>
    <r>
      <rPr>
        <sz val="10"/>
        <rFont val="Arial"/>
        <family val="2"/>
      </rPr>
      <t xml:space="preserve"> (linje 45) skal være lik linje KS6 i kontantstrømoppstillingen.</t>
    </r>
  </si>
  <si>
    <t>Periodens tilskudd/overføring fra organisasjoner og stiftelser</t>
  </si>
  <si>
    <t>N15I.9a</t>
  </si>
  <si>
    <t>N15I.10a</t>
  </si>
  <si>
    <t>N15I.10b</t>
  </si>
  <si>
    <t>Kreftforeningen</t>
  </si>
  <si>
    <t>Primærproduksjon og viderefordeling av aluminium</t>
  </si>
  <si>
    <t>NTNU Discovery</t>
  </si>
  <si>
    <t>K.G. Jebsens Proffessorat</t>
  </si>
  <si>
    <t>K.G. Jebsens Senter for hjertetrening</t>
  </si>
  <si>
    <t>Louis-Jantet</t>
  </si>
  <si>
    <t>Stiftelser og selskaper i NTNU's randsone</t>
  </si>
  <si>
    <t>Refusjon/inntekter fra bygningsdrift</t>
  </si>
  <si>
    <t>Leieinntekter lokaler</t>
  </si>
  <si>
    <t>Salg av teletjenester fra Telesentralen</t>
  </si>
  <si>
    <t>Inntekter fra kurs og seminarer</t>
  </si>
  <si>
    <t>Senter for matematikk</t>
  </si>
  <si>
    <t xml:space="preserve">Andre salgs- og leieinntekter </t>
  </si>
  <si>
    <t>Påløpt, ikke fakturerte inntekt aktive prosjekter</t>
  </si>
  <si>
    <t>Forskuddsfakturert inntekt aktive prosjekter</t>
  </si>
  <si>
    <t>Netto prosjektfordring/(-gjeld)</t>
  </si>
  <si>
    <t>Stiftelser/selskaper i NTNUs randsone</t>
  </si>
  <si>
    <t>virksomheten, se note 15. Opptjent virksomhetskapital tilsvarer dermed resultatet fra den eksternt</t>
  </si>
  <si>
    <t>finansierte virksomheten.</t>
  </si>
  <si>
    <t>Universitet og høyskoler kan anvende virksomhetskapital til å finansiere investeringer i randsone</t>
  </si>
  <si>
    <t xml:space="preserve">Denne noten viser årets resultat fra NTNUs oppdragsprosjekter. I tillegg viser den hvor mye av </t>
  </si>
  <si>
    <t>virksomhetskapitalen som er bundet ved investering i aksjer.</t>
  </si>
  <si>
    <t xml:space="preserve">I tillegg viser noten den frie virksomhetskapitalen, her benevnt som Annen virksomhetskapital. </t>
  </si>
  <si>
    <t>Annen virksomhetskapital er delt mellom enhetene og NTNU sentralt. Noten viser denne fordelingen</t>
  </si>
  <si>
    <t xml:space="preserve">Tap på aksjer </t>
  </si>
  <si>
    <t>Gevinst salg av aksjer</t>
  </si>
  <si>
    <t>Spesifisering opptjent virksomhetskapital:</t>
  </si>
  <si>
    <t>Bunden virksomhetskapital 01.01</t>
  </si>
  <si>
    <t>Overført fra:</t>
  </si>
  <si>
    <t>Virksomhetskapital ved enhetene</t>
  </si>
  <si>
    <t>Annen virksomhetskapital</t>
  </si>
  <si>
    <t>Overført til:</t>
  </si>
  <si>
    <t>Annen virksomhetskapital ved nedskrivning av aksjer/salg av aksjer</t>
  </si>
  <si>
    <t>Virksomhetskapital ved enhetene 01.01</t>
  </si>
  <si>
    <t>* se spesifikasjon under</t>
  </si>
  <si>
    <t>Annen opptjent virksomhetskapital</t>
  </si>
  <si>
    <t>Annen opptjent virksomhetskapital 01.01</t>
  </si>
  <si>
    <t>Overført fra virksomhetskapital ved enhetene</t>
  </si>
  <si>
    <t>Overført til/fra virksomhetskapital ved investering av aksjer</t>
  </si>
  <si>
    <t>Gevinst salg av aksjer/Tilbakeført aksjekapital ved salg</t>
  </si>
  <si>
    <t>Spesifikajson bundet egenkapital:</t>
  </si>
  <si>
    <t>Bokført verdi balanseførte aksjer og leieboerinnskudd jfr. Note 11</t>
  </si>
  <si>
    <t>Bokført verdi innskutt virksomhetskapital - aksjer og leieboerinnskudd</t>
  </si>
  <si>
    <t xml:space="preserve">Netto verdi balanseførte aksjer </t>
  </si>
  <si>
    <t>*Spesifiskasjon Virksomhetskapital ved enhetene.</t>
  </si>
  <si>
    <t>Ny avsetning</t>
  </si>
  <si>
    <t>Benyttet andel</t>
  </si>
  <si>
    <t>Fakultetene</t>
  </si>
  <si>
    <t>AB</t>
  </si>
  <si>
    <t>HF</t>
  </si>
  <si>
    <t>IME</t>
  </si>
  <si>
    <t>IVT</t>
  </si>
  <si>
    <t>DMF</t>
  </si>
  <si>
    <t>NT</t>
  </si>
  <si>
    <t>SVT</t>
  </si>
  <si>
    <t>VM</t>
  </si>
  <si>
    <t>Andre enheter inkl. NTNU Videre</t>
  </si>
  <si>
    <t>Sum virksomhetskapital ved enhetene</t>
  </si>
  <si>
    <t>Virksomhet: NTNU</t>
  </si>
  <si>
    <t>Maskiner, teknisk vitenskapelig utstyr, transportmidler</t>
  </si>
  <si>
    <t>Maskiner, teknisk vitenskapelig utstyr og transportmidler</t>
  </si>
  <si>
    <t>Norges Forskningsråd</t>
  </si>
  <si>
    <t>Samarbeidsorganet Helse Midt Norge</t>
  </si>
  <si>
    <t>Norad midler via SIU</t>
  </si>
  <si>
    <t>Andre tilskudd</t>
  </si>
  <si>
    <t xml:space="preserve">Midler fra NFR gjelder der NTNU har prosjektansvar og koordinerer andre. Dette er i tråd </t>
  </si>
  <si>
    <t>med departementets brev pr 31/8-08 presentert under avsnittet tilskuddsforvaltning.</t>
  </si>
  <si>
    <t>Samarbeidsorganet Helse Midt Norge består av helseforetak, St.Olavs Hospital og</t>
  </si>
  <si>
    <t xml:space="preserve">NTNU. NTNU ved DMF har tidligere mottatt alle midler for tildeling til forskningsprosjekter og </t>
  </si>
  <si>
    <t>viderefordeler tilskudd til St.Olav og andre som får tildeling. Ordningen med viderefordeling</t>
  </si>
  <si>
    <t xml:space="preserve">til St.Olavs Hospital er endret i 2012. Nå mottar NTNU kun midler som skal benyttes i </t>
  </si>
  <si>
    <t xml:space="preserve">egen virksomhet og midler som videreformidles til andre helseforetak. </t>
  </si>
  <si>
    <t>NTNU mottar midler fra SIU som viderefordeles til utenlandske institusjoner.</t>
  </si>
  <si>
    <t>NTNU har 5013 årsverk pr. 30.04.2013. Dette er en samlet reduksjon av 37 årsverk fra 1. tertial 2012 til 1. tertial 2013. Endringene fordeler seg noe forskjellig på de ulike stillingsgruppene. Den største endringen er innen rekrutteringsstillingene som har en reduksjon på 121 årsverk. Undervisning og forskerstillingene har økt med 27 årsverk sammenlignet med samme tidspunkt i fjor. Saksbehandler og utrederstillingene har økt med 39 årsverk, ingeniørstillingene har økt med 15 årsverk og mellomlederstillingene har økt med 8 årsverk. Andre drifts og vedlikeholdsstillinger har en reduksjon med 9 årsverk I de øvrige stillingsgruppene er det kun mindre endringer.</t>
  </si>
  <si>
    <t>Opptjent virksomhetskapital ved NTNU pr. 01.01.2013</t>
  </si>
  <si>
    <t>Bevegelse 2013:</t>
  </si>
  <si>
    <t>Ny avsetning 2013 (Overskudd avsluttede oppdragsprosjekter)</t>
  </si>
  <si>
    <t>Opptjent virksomhetskapital ved NTNU pr. 30.04.2013</t>
  </si>
  <si>
    <t>Ny avsetning 2013</t>
  </si>
  <si>
    <t>Benyttet andel 2013</t>
  </si>
  <si>
    <t>Bunden virksomhetskapital 30.04.2013</t>
  </si>
  <si>
    <t>Virksomhetskapital ved enhetene 30.04.2013</t>
  </si>
  <si>
    <t>Annen opptjent virksomhetskapital 30.04</t>
  </si>
  <si>
    <t>Aldersfordeling kundefordringer:</t>
  </si>
  <si>
    <t>Antall dager</t>
  </si>
  <si>
    <t>Ikke forfalt</t>
  </si>
  <si>
    <t>1-30</t>
  </si>
  <si>
    <t>31-60</t>
  </si>
  <si>
    <t>61-90</t>
  </si>
  <si>
    <t>91-180</t>
  </si>
  <si>
    <t>181-360</t>
  </si>
  <si>
    <t>&gt; 360</t>
  </si>
  <si>
    <t>Antall    aksjer</t>
  </si>
  <si>
    <t>Årets resultat i AS/selskapet 2011</t>
  </si>
  <si>
    <t>Balanseført egenkapital i AS/selskapet pr 31.12.2011</t>
  </si>
  <si>
    <t>Balanseført verdi virksomhets-regnskap</t>
  </si>
  <si>
    <t>Balanseført verdi kapital-regnskap</t>
  </si>
  <si>
    <t>Aksjer i gruppe 2</t>
  </si>
  <si>
    <t>Leiv Eiriksson Nyskaping AS</t>
  </si>
  <si>
    <t>Trondheim</t>
  </si>
  <si>
    <t>Interagon AS</t>
  </si>
  <si>
    <t>VIVA AS</t>
  </si>
  <si>
    <t>Bjugn</t>
  </si>
  <si>
    <t>Såkorninvest Midt-Norge AS</t>
  </si>
  <si>
    <t>NTNU Technology Transfer AS</t>
  </si>
  <si>
    <t>Vangslund AS</t>
  </si>
  <si>
    <t>Senter for økonomisk forskning AS</t>
  </si>
  <si>
    <t>NTNU Samfunnsforskning AS</t>
  </si>
  <si>
    <t>Oi! Trøndersk Mat og Drikke AS</t>
  </si>
  <si>
    <t>Aquaculture Engineering AS</t>
  </si>
  <si>
    <t>HUNT BioSciences AS</t>
  </si>
  <si>
    <t>Verdal</t>
  </si>
  <si>
    <t>Trådløse Trondheim AS</t>
  </si>
  <si>
    <t>Sum aksjer i gruppe 2</t>
  </si>
  <si>
    <t>Leieboerinnskudd - borettslagsleiligheter</t>
  </si>
  <si>
    <t>Posten leieboerinnskudd er åtte boretteslagsleiligheter kjøpt på 1970 tallet. Leilighetene brukes til utleie til gjesteforskere og andre vitenskapelige ansatte.</t>
  </si>
  <si>
    <t>Posten immaterielle eiendeler består av dataprogrammer og lisenser knyttet til programmene.</t>
  </si>
  <si>
    <t>- bokført verdi av avhendede anleggsmidler*</t>
  </si>
  <si>
    <t xml:space="preserve">* Resterende forpliktelse vedrørende bokført verdi av avhendede anleggsmidler er inntektsført og vist i note 1 som "utsatt inntekt fra forpliktelse knyttet til investeringer, bokført verdi avhendede anleggsmidler" på grunn av at det er sannsynlighetsovervekt for at salgssummen tilfaller NTNU. </t>
  </si>
  <si>
    <t>Driftsbygninger:</t>
  </si>
  <si>
    <t>Ventilasjon</t>
  </si>
  <si>
    <t>Lineært over 25 år</t>
  </si>
  <si>
    <t>Varme/sanitær</t>
  </si>
  <si>
    <t>Lineært over 30 år</t>
  </si>
  <si>
    <t>El kraft</t>
  </si>
  <si>
    <t>Tele/automatisering</t>
  </si>
  <si>
    <t>Lineært over 10 år</t>
  </si>
  <si>
    <t>Andre installasjoner</t>
  </si>
  <si>
    <t>Bygningskropp</t>
  </si>
  <si>
    <t>Lineært over 60 år</t>
  </si>
  <si>
    <t>Øvrige bygninger*</t>
  </si>
  <si>
    <t>Ingen avskrivninger</t>
  </si>
  <si>
    <t>Maskiner, transportmidler:</t>
  </si>
  <si>
    <t>Skip og lignende</t>
  </si>
  <si>
    <t>Lineært over 10 eller 20 år</t>
  </si>
  <si>
    <t>Biler og transportmidler</t>
  </si>
  <si>
    <t>Lineært over 7 år</t>
  </si>
  <si>
    <t>Annet inventar og utstyr:</t>
  </si>
  <si>
    <t>Inventar</t>
  </si>
  <si>
    <t>Maskiner og verktøy</t>
  </si>
  <si>
    <t>Lineært over 5 eller 10 år</t>
  </si>
  <si>
    <t>Teknisk vitenskapelig utstyr</t>
  </si>
  <si>
    <t>Lineært over 4, 8 eller 12 år</t>
  </si>
  <si>
    <t>Datautstyr/ IKT/Tele</t>
  </si>
  <si>
    <t>Lineært over 3 eller 5 år</t>
  </si>
  <si>
    <t>Kontormaskiner</t>
  </si>
  <si>
    <t>Lineært over 3 år</t>
  </si>
  <si>
    <t>* Øvrige bygninger er borettslagsleieligheter som NTNU eier.</t>
  </si>
  <si>
    <t>Driftsrammer</t>
  </si>
  <si>
    <t>Nasjonale satsinger (Artsdatabanken, Renate, Matematikksenteret</t>
  </si>
  <si>
    <t>Tematiske satsninger</t>
  </si>
  <si>
    <t>Fuge</t>
  </si>
  <si>
    <t>Nanolaboratorium (stillinger og utstyr)</t>
  </si>
  <si>
    <t>SFF/SFI</t>
  </si>
  <si>
    <t>Strategiske stipendiat-/postdokstillinger</t>
  </si>
  <si>
    <t>Andre strategiske satsninger/prosjekter</t>
  </si>
  <si>
    <t>Vitenskapelig utstyr, infrastrukturtiltak og lignende.</t>
  </si>
  <si>
    <t>Utstyr til ny universitetsklinikk</t>
  </si>
  <si>
    <t>ESFRI</t>
  </si>
  <si>
    <t>Nytt universitetsbibliotek</t>
  </si>
  <si>
    <t>Forskuddsbetalt abonnement litteratur</t>
  </si>
  <si>
    <t>Andre forskuddbetalte kostnader</t>
  </si>
  <si>
    <t>Andre fordringer (sykepenger)</t>
  </si>
  <si>
    <t>Påløpt, ikke fakturert/mottatt andre inntekter</t>
  </si>
  <si>
    <t>N.14.1</t>
  </si>
  <si>
    <t>N.14.2</t>
  </si>
  <si>
    <t>N.14.3</t>
  </si>
  <si>
    <t>N.14.4</t>
  </si>
  <si>
    <t>N.14.5</t>
  </si>
  <si>
    <t>N.14.6</t>
  </si>
  <si>
    <t>Statlige bidrag</t>
  </si>
  <si>
    <t>Organisasjoner og stiftelser</t>
  </si>
  <si>
    <t>Næringsliv/privat (innenlands og utland)</t>
  </si>
  <si>
    <t>EU tilskudd/tildeling fra rammeprogram for forskning</t>
  </si>
  <si>
    <t>EU tilskudd/tildeling til undervisning og annet</t>
  </si>
  <si>
    <t>K.G.Jebsen-senter for hjertetrening</t>
  </si>
  <si>
    <t>K.G.Jebsens Professorat</t>
  </si>
  <si>
    <t>Innskudd statens konsernkonto rentebærende fondskonto (gaveforsterkning)</t>
  </si>
  <si>
    <t>Øvrige bankkonti inkl. Eurokonto</t>
  </si>
  <si>
    <t>Håndkasser og andre kontantbeholdninger</t>
  </si>
  <si>
    <t>Nedgang i avsetning for forpliktelser</t>
  </si>
  <si>
    <t>Nedgang  i forskudd fra oppdragsvirksomheten</t>
  </si>
  <si>
    <t>Økning leverandørgjeld</t>
  </si>
  <si>
    <t>Nedgang i kundefordringer</t>
  </si>
  <si>
    <t>Økning i avsetning feripenger, skattetrekk og offentlige avgifter</t>
  </si>
  <si>
    <t>Økning andre fordringer</t>
  </si>
  <si>
    <t>Nedgang andre gjeldsposter</t>
  </si>
  <si>
    <t>Fast likviditet i forhold til lønnsposter. (skatt,arb.giv, pensjon)</t>
  </si>
  <si>
    <t>Avsetning for forplikteser KD</t>
  </si>
  <si>
    <t>Avsetning NFR, Statlig og  Bidragsprosjekter</t>
  </si>
  <si>
    <t>Forskudd oppdragsprosjekter</t>
  </si>
  <si>
    <t>Egenkapital (fri)</t>
  </si>
  <si>
    <t>Netto Leverandørgjeld - kundefordringer</t>
  </si>
  <si>
    <t>Annen gjeld/fordring</t>
  </si>
  <si>
    <t>Eurokonto</t>
  </si>
  <si>
    <t>Service og vedlikeholdsavtaler</t>
  </si>
  <si>
    <t>Andre kontorkostnader</t>
  </si>
  <si>
    <t>Bøker og publikasjoner</t>
  </si>
  <si>
    <t xml:space="preserve">Øvrige driftskostnader </t>
  </si>
  <si>
    <t>Påløpte variable lønnskostnader periodisert</t>
  </si>
  <si>
    <t>Påløpte kostnader og andre periodiseringer</t>
  </si>
  <si>
    <t>Forskuddsutbetaling fra KD</t>
  </si>
  <si>
    <t>Økning i likviditet fra 31.12.12 på 126 mill. kan forklares i følgende poster:</t>
  </si>
  <si>
    <t>Likviditet pr 30.04.2013 på 1566 mill. består av følgende poster:</t>
  </si>
  <si>
    <t>Teknisk vitenskapelig utstyr har skiftet kategori fra Annet inventar og utstyr til Maskiner, teknisk vitenskapelig utstyr og transportmidler etter ny kontoplan for 2013. IB for disse kategoriene er hensyntatt i forhold til anskaffelselseskost pr 31.12.2012.</t>
  </si>
  <si>
    <t xml:space="preserve">Tilskudd og overføringer fra andre statlige forvaltningsorganer  og Tilskudd til annen bidragsfinansiert aktivitet:
Tilskudd som kommer fra selskaper i NTNUs randsone er fra 2013 ikke spesifisert på egen linje, men er fordelt til andre kategorier, henholdsvis statlig eller næringsliv.  Fra 2013 vil for bl. a tilskudd fra instituttene ved Sintef presenteres under kategorien Næringsliv/private. Tilskudd fra Helse Midt-Norge RHF presenteres under kategorien andre statlige forvaltningsorganer. Tall for tilsvarende tilskudd for 2012 er medregnet i kategorien Annet. Tallene på linjenivå vil derfor ikke være direkte sammenlignbare med tallene for 2012. NTNU vil omarbeide sammenlikningstallene til 3.tertial 2013. 
I posten  andre salgs-og leieinntekter på  41, 985 mill kr. inngår et salg av tomt på  28 mill.kr. Bokført verdi av tomten tas ut av anleggsregisteret når fradeling av tomt er tinglyst. Krf. note 5.  
</t>
  </si>
  <si>
    <t xml:space="preserve">Kunnskapsdepartementet:
Avsetninger knyttet til bevilgningen fra KD bygges ned med  102,2 mill i løpet av 1.tertial 2013.  Totalt for 2013 forventes også aktiviteten å være på et noe høyere nivå enn bevilgningen fra KD.
Andre bidragsytere:
Avsetninger knyttet til prosjekter finansiert av Stiftelser og selskaper i NTNUs randsone er fra 2013 ikke spesifisert på egen linje, men er fordelt mellom andre kategorier (stat, næringsliv og organisasjoner).  Tallene på linjenivå vil ikke være direkte sammenlignbare med tallene for 2012. K.fr note 1.
</t>
  </si>
  <si>
    <t>Innbetalinger knyttet til prosjekter finansiert av selskaper i NTNUs randsone vises for 2012 på linjen for innbetalinger fra stiftelser, mens fra 2013 er innbetalingene fordelt på kategoriene statlige etater og næringsliv. Tallene på linjenivå vil ikke være direkte sammenlignbare med tallene for 2012. K.fr note 1.</t>
  </si>
  <si>
    <t>Note 18 Annen kortsiktig gjeld</t>
  </si>
  <si>
    <t>Den beregnede rentekostnaden skal ikke regnskapsføres.</t>
  </si>
  <si>
    <t xml:space="preserve">* Beregnet rentekostnad på investert kapital gis kun som noteopplysning.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</si>
</sst>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numFmt numFmtId="166" formatCode="_ * #,##0_ ;_ * \-#,##0_ ;_ * &quot;-&quot;??_ ;_ @_ "/>
    <numFmt numFmtId="167" formatCode="0.0\ %"/>
    <numFmt numFmtId="169" formatCode="_(* #,##0_);_(* \(#,##0\);_(* &quot;-&quot;??_);_(@_)"/>
  </numFmts>
  <fonts count="45" x14ac:knownFonts="1">
    <font>
      <sz val="10"/>
      <name val="Arial"/>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i/>
      <sz val="11"/>
      <name val="Times New Roman"/>
      <family val="1"/>
    </font>
    <font>
      <b/>
      <i/>
      <sz val="11"/>
      <name val="Times New Roman"/>
      <family val="1"/>
    </font>
    <font>
      <i/>
      <sz val="10"/>
      <name val="Times New Roman"/>
      <family val="1"/>
    </font>
    <font>
      <sz val="10"/>
      <name val="Times New Roman"/>
      <family val="1"/>
    </font>
    <font>
      <b/>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sz val="10"/>
      <name val="Arial"/>
      <family val="2"/>
    </font>
    <font>
      <sz val="10"/>
      <name val="Arial"/>
      <family val="2"/>
    </font>
    <font>
      <b/>
      <sz val="14"/>
      <name val="Times New Roman"/>
      <family val="1"/>
    </font>
    <font>
      <b/>
      <i/>
      <sz val="12"/>
      <name val="Times New Roman"/>
      <family val="1"/>
    </font>
    <font>
      <u/>
      <sz val="12"/>
      <name val="Times New Roman"/>
      <family val="1"/>
    </font>
    <font>
      <i/>
      <sz val="10"/>
      <name val="Arial"/>
      <family val="2"/>
    </font>
    <font>
      <u/>
      <sz val="10"/>
      <name val="Arial"/>
      <family val="2"/>
    </font>
    <font>
      <b/>
      <i/>
      <sz val="10"/>
      <name val="Arial"/>
      <family val="2"/>
    </font>
    <font>
      <b/>
      <u/>
      <sz val="11"/>
      <name val="Times New Roman"/>
      <family val="1"/>
    </font>
    <font>
      <i/>
      <sz val="10"/>
      <name val="Arial"/>
      <family val="2"/>
    </font>
    <font>
      <b/>
      <i/>
      <sz val="10"/>
      <name val="Arial"/>
      <family val="2"/>
    </font>
    <font>
      <sz val="12"/>
      <name val="Arial"/>
      <family val="2"/>
    </font>
    <font>
      <i/>
      <sz val="12"/>
      <name val="Arial"/>
      <family val="2"/>
    </font>
    <font>
      <sz val="11"/>
      <name val="Arial"/>
      <family val="2"/>
    </font>
    <font>
      <i/>
      <sz val="12"/>
      <name val="Times New Roman"/>
      <family val="1"/>
    </font>
    <font>
      <sz val="8"/>
      <color indexed="81"/>
      <name val="Tahoma"/>
      <family val="2"/>
    </font>
    <font>
      <sz val="12"/>
      <color indexed="81"/>
      <name val="Tahoma"/>
      <family val="2"/>
    </font>
    <font>
      <sz val="10"/>
      <name val="Arial"/>
      <family val="2"/>
    </font>
    <font>
      <b/>
      <sz val="11"/>
      <name val="Arial"/>
      <family val="2"/>
    </font>
    <font>
      <sz val="10"/>
      <color indexed="10"/>
      <name val="Arial"/>
      <family val="2"/>
    </font>
    <font>
      <sz val="11"/>
      <color indexed="8"/>
      <name val="Calibri"/>
      <family val="2"/>
    </font>
    <font>
      <sz val="11"/>
      <color theme="1"/>
      <name val="Calibri"/>
      <family val="2"/>
      <scheme val="minor"/>
    </font>
    <font>
      <b/>
      <i/>
      <sz val="11"/>
      <name val="Times New Roman"/>
      <family val="2"/>
    </font>
    <font>
      <i/>
      <sz val="11"/>
      <name val="Times New Roman"/>
      <family val="2"/>
    </font>
    <font>
      <sz val="11"/>
      <color theme="1"/>
      <name val="Times New Roman"/>
      <family val="1"/>
    </font>
    <font>
      <sz val="10"/>
      <color theme="1"/>
      <name val="Arial"/>
      <family val="2"/>
    </font>
  </fonts>
  <fills count="8">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2">
    <xf numFmtId="0" fontId="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6" fillId="0" borderId="0" applyFont="0" applyFill="0" applyBorder="0" applyAlignment="0" applyProtection="0"/>
    <xf numFmtId="0" fontId="2" fillId="0" borderId="0"/>
    <xf numFmtId="0" fontId="18" fillId="0" borderId="0"/>
    <xf numFmtId="0" fontId="2" fillId="0" borderId="0"/>
    <xf numFmtId="0" fontId="2" fillId="0" borderId="0"/>
    <xf numFmtId="0" fontId="2" fillId="0" borderId="0"/>
    <xf numFmtId="0" fontId="40" fillId="0" borderId="0"/>
    <xf numFmtId="0" fontId="4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cellStyleXfs>
  <cellXfs count="792">
    <xf numFmtId="0" fontId="0" fillId="0" borderId="0" xfId="0"/>
    <xf numFmtId="0" fontId="4" fillId="0" borderId="0" xfId="0" applyFont="1" applyBorder="1" applyAlignment="1" applyProtection="1">
      <protection locked="0"/>
    </xf>
    <xf numFmtId="49" fontId="4" fillId="0" borderId="0" xfId="0" applyNumberFormat="1" applyFont="1" applyBorder="1" applyAlignment="1" applyProtection="1">
      <alignment horizontal="right"/>
      <protection locked="0"/>
    </xf>
    <xf numFmtId="38" fontId="6" fillId="0" borderId="0" xfId="0" applyNumberFormat="1" applyFont="1" applyAlignment="1" applyProtection="1">
      <protection locked="0"/>
    </xf>
    <xf numFmtId="3" fontId="6" fillId="0" borderId="0" xfId="0" applyNumberFormat="1" applyFont="1" applyAlignment="1" applyProtection="1">
      <alignment horizontal="right"/>
      <protection locked="0"/>
    </xf>
    <xf numFmtId="38" fontId="4" fillId="0" borderId="0" xfId="0" applyNumberFormat="1" applyFont="1" applyBorder="1" applyAlignment="1" applyProtection="1">
      <protection locked="0"/>
    </xf>
    <xf numFmtId="0" fontId="10" fillId="0" borderId="0" xfId="0" applyFont="1" applyProtection="1"/>
    <xf numFmtId="167" fontId="10" fillId="0" borderId="0" xfId="0" applyNumberFormat="1" applyFont="1" applyFill="1" applyAlignment="1" applyProtection="1">
      <alignment horizontal="center" wrapText="1"/>
    </xf>
    <xf numFmtId="0" fontId="10" fillId="0" borderId="0" xfId="0" applyFont="1" applyAlignment="1" applyProtection="1">
      <alignment horizontal="center"/>
    </xf>
    <xf numFmtId="0" fontId="10" fillId="0" borderId="0" xfId="0" applyFont="1" applyAlignment="1" applyProtection="1">
      <alignment horizontal="center" wrapText="1"/>
    </xf>
    <xf numFmtId="0" fontId="11" fillId="0" borderId="0" xfId="0" applyFont="1" applyAlignment="1" applyProtection="1">
      <alignment horizontal="center" wrapText="1"/>
    </xf>
    <xf numFmtId="0" fontId="10" fillId="0" borderId="0" xfId="0" applyFont="1" applyFill="1" applyAlignment="1" applyProtection="1">
      <alignment horizontal="center" wrapText="1"/>
    </xf>
    <xf numFmtId="0" fontId="10" fillId="2" borderId="0" xfId="0" applyFont="1" applyFill="1" applyProtection="1"/>
    <xf numFmtId="0" fontId="6" fillId="0" borderId="0" xfId="0" applyFont="1" applyFill="1" applyBorder="1" applyAlignment="1" applyProtection="1">
      <protection locked="0"/>
    </xf>
    <xf numFmtId="3" fontId="6" fillId="0" borderId="0" xfId="0" applyNumberFormat="1" applyFont="1" applyBorder="1" applyAlignment="1" applyProtection="1">
      <alignment horizontal="right"/>
      <protection locked="0"/>
    </xf>
    <xf numFmtId="0" fontId="6" fillId="0" borderId="0" xfId="0" applyFont="1" applyFill="1" applyAlignment="1" applyProtection="1">
      <protection locked="0"/>
    </xf>
    <xf numFmtId="3" fontId="4" fillId="0" borderId="0" xfId="0" applyNumberFormat="1" applyFont="1" applyBorder="1" applyAlignment="1" applyProtection="1">
      <alignment horizontal="right" wrapText="1"/>
      <protection locked="0"/>
    </xf>
    <xf numFmtId="3" fontId="10" fillId="0" borderId="0" xfId="1" applyNumberFormat="1" applyFont="1" applyAlignment="1" applyProtection="1">
      <alignment horizontal="right" wrapText="1"/>
      <protection locked="0"/>
    </xf>
    <xf numFmtId="3" fontId="10" fillId="0" borderId="1" xfId="1" applyNumberFormat="1" applyFont="1" applyBorder="1" applyAlignment="1" applyProtection="1">
      <alignment horizontal="right" wrapText="1"/>
      <protection locked="0"/>
    </xf>
    <xf numFmtId="3" fontId="10" fillId="0" borderId="0" xfId="1" applyNumberFormat="1" applyFont="1" applyBorder="1" applyAlignment="1" applyProtection="1">
      <alignment horizontal="right" wrapText="1"/>
    </xf>
    <xf numFmtId="3" fontId="10" fillId="0" borderId="0" xfId="1" applyNumberFormat="1" applyFont="1" applyBorder="1" applyAlignment="1" applyProtection="1">
      <alignment horizontal="right" wrapText="1"/>
      <protection locked="0"/>
    </xf>
    <xf numFmtId="3" fontId="11" fillId="0" borderId="2" xfId="1" applyNumberFormat="1" applyFont="1" applyBorder="1" applyAlignment="1" applyProtection="1">
      <alignment horizontal="right" wrapText="1"/>
    </xf>
    <xf numFmtId="3" fontId="10" fillId="0" borderId="0" xfId="1" applyNumberFormat="1" applyFont="1" applyFill="1" applyBorder="1" applyAlignment="1" applyProtection="1">
      <alignment horizontal="right" wrapText="1"/>
      <protection locked="0"/>
    </xf>
    <xf numFmtId="3" fontId="10" fillId="0" borderId="0" xfId="0" applyNumberFormat="1" applyFont="1" applyAlignment="1" applyProtection="1">
      <alignment horizontal="right" wrapText="1"/>
      <protection locked="0"/>
    </xf>
    <xf numFmtId="3" fontId="10" fillId="0" borderId="1" xfId="1" applyNumberFormat="1" applyFont="1" applyBorder="1" applyAlignment="1" applyProtection="1">
      <alignment horizontal="right" wrapText="1"/>
    </xf>
    <xf numFmtId="0" fontId="4" fillId="0" borderId="0" xfId="0" applyFont="1" applyAlignment="1" applyProtection="1">
      <protection locked="0"/>
    </xf>
    <xf numFmtId="0" fontId="6" fillId="0" borderId="0" xfId="0" applyFont="1" applyAlignment="1" applyProtection="1">
      <protection locked="0"/>
    </xf>
    <xf numFmtId="3" fontId="6" fillId="0" borderId="0" xfId="1" applyNumberFormat="1" applyFont="1" applyAlignment="1" applyProtection="1">
      <protection locked="0"/>
    </xf>
    <xf numFmtId="0" fontId="4" fillId="0" borderId="0" xfId="0" applyFont="1" applyFill="1" applyBorder="1" applyAlignment="1" applyProtection="1">
      <protection locked="0"/>
    </xf>
    <xf numFmtId="166" fontId="6" fillId="0" borderId="0" xfId="1" applyNumberFormat="1" applyFont="1" applyAlignment="1" applyProtection="1">
      <alignment horizontal="right"/>
      <protection locked="0"/>
    </xf>
    <xf numFmtId="3"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right" wrapText="1"/>
      <protection locked="0"/>
    </xf>
    <xf numFmtId="3" fontId="6" fillId="0" borderId="0" xfId="0" applyNumberFormat="1" applyFont="1" applyBorder="1" applyAlignment="1" applyProtection="1">
      <alignment horizontal="left" wrapText="1"/>
      <protection locked="0"/>
    </xf>
    <xf numFmtId="3" fontId="6" fillId="0" borderId="0" xfId="1" applyNumberFormat="1" applyFont="1" applyAlignment="1" applyProtection="1">
      <alignment horizontal="right" wrapText="1"/>
      <protection locked="0"/>
    </xf>
    <xf numFmtId="3" fontId="4" fillId="0" borderId="2" xfId="0" applyNumberFormat="1" applyFont="1" applyBorder="1" applyAlignment="1" applyProtection="1">
      <alignment horizontal="right" wrapText="1"/>
      <protection locked="0"/>
    </xf>
    <xf numFmtId="3" fontId="4" fillId="0" borderId="0" xfId="0" applyNumberFormat="1" applyFont="1" applyAlignment="1" applyProtection="1">
      <alignment horizontal="right" wrapText="1"/>
      <protection locked="0"/>
    </xf>
    <xf numFmtId="3" fontId="6" fillId="0" borderId="0" xfId="0" applyNumberFormat="1" applyFont="1" applyAlignment="1" applyProtection="1">
      <alignment horizontal="right" wrapText="1"/>
      <protection locked="0"/>
    </xf>
    <xf numFmtId="3" fontId="6" fillId="0" borderId="0" xfId="0" applyNumberFormat="1" applyFont="1" applyBorder="1" applyAlignment="1" applyProtection="1">
      <alignment horizontal="right" wrapText="1"/>
      <protection locked="0"/>
    </xf>
    <xf numFmtId="3" fontId="4" fillId="0" borderId="2" xfId="0" applyNumberFormat="1" applyFont="1" applyBorder="1" applyAlignment="1" applyProtection="1">
      <alignment horizontal="right" wrapText="1"/>
    </xf>
    <xf numFmtId="3" fontId="6" fillId="0" borderId="2"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3" fontId="6" fillId="0" borderId="0" xfId="0" applyNumberFormat="1" applyFont="1" applyBorder="1" applyAlignment="1" applyProtection="1">
      <alignment horizontal="right" wrapText="1"/>
    </xf>
    <xf numFmtId="0" fontId="6" fillId="0" borderId="0" xfId="0" applyFont="1" applyProtection="1"/>
    <xf numFmtId="0" fontId="6" fillId="0" borderId="0" xfId="0" applyFont="1" applyFill="1" applyProtection="1"/>
    <xf numFmtId="49" fontId="6" fillId="0" borderId="0" xfId="0" applyNumberFormat="1" applyFont="1" applyBorder="1" applyProtection="1"/>
    <xf numFmtId="49" fontId="6" fillId="0" borderId="2" xfId="0" applyNumberFormat="1" applyFont="1" applyBorder="1" applyProtection="1"/>
    <xf numFmtId="0" fontId="13" fillId="3" borderId="0" xfId="0" applyFont="1" applyFill="1" applyProtection="1">
      <protection locked="0"/>
    </xf>
    <xf numFmtId="0" fontId="30" fillId="0" borderId="0" xfId="0" applyFont="1" applyAlignment="1" applyProtection="1">
      <alignment horizontal="right"/>
      <protection locked="0"/>
    </xf>
    <xf numFmtId="0" fontId="30" fillId="0" borderId="0" xfId="0" applyFont="1" applyProtection="1">
      <protection locked="0"/>
    </xf>
    <xf numFmtId="0" fontId="0" fillId="0" borderId="0" xfId="0" applyAlignment="1" applyProtection="1">
      <alignment horizontal="right"/>
      <protection locked="0"/>
    </xf>
    <xf numFmtId="0" fontId="0" fillId="0" borderId="0" xfId="0" applyProtection="1">
      <protection locked="0"/>
    </xf>
    <xf numFmtId="3" fontId="13" fillId="0" borderId="3" xfId="0" applyNumberFormat="1" applyFont="1" applyBorder="1" applyAlignment="1" applyProtection="1">
      <alignment horizontal="left" vertical="top" wrapText="1"/>
      <protection locked="0"/>
    </xf>
    <xf numFmtId="14" fontId="13" fillId="0" borderId="4" xfId="0" applyNumberFormat="1" applyFont="1" applyBorder="1" applyAlignment="1" applyProtection="1">
      <alignment horizontal="center" vertical="top" wrapText="1"/>
      <protection locked="0"/>
    </xf>
    <xf numFmtId="14" fontId="13" fillId="4" borderId="4" xfId="0" applyNumberFormat="1" applyFont="1" applyFill="1" applyBorder="1" applyAlignment="1" applyProtection="1">
      <alignment horizontal="center" vertical="top" wrapText="1"/>
    </xf>
    <xf numFmtId="14" fontId="13" fillId="4" borderId="3" xfId="0" applyNumberFormat="1" applyFont="1" applyFill="1" applyBorder="1" applyAlignment="1" applyProtection="1">
      <alignment horizontal="center" vertical="top" wrapText="1"/>
    </xf>
    <xf numFmtId="3" fontId="13" fillId="4" borderId="5" xfId="0" applyNumberFormat="1" applyFont="1" applyFill="1" applyBorder="1" applyAlignment="1" applyProtection="1">
      <alignment horizontal="right" vertical="top" wrapText="1"/>
    </xf>
    <xf numFmtId="3" fontId="15" fillId="4" borderId="6" xfId="0" applyNumberFormat="1" applyFont="1" applyFill="1" applyBorder="1" applyAlignment="1" applyProtection="1">
      <alignment horizontal="right" vertical="top" wrapText="1"/>
    </xf>
    <xf numFmtId="0" fontId="30" fillId="0" borderId="0" xfId="0" applyFont="1" applyAlignment="1" applyProtection="1">
      <alignment horizontal="left" indent="1"/>
      <protection locked="0"/>
    </xf>
    <xf numFmtId="3" fontId="13" fillId="4" borderId="6" xfId="0" applyNumberFormat="1" applyFont="1" applyFill="1" applyBorder="1" applyAlignment="1" applyProtection="1">
      <alignment horizontal="right" vertical="top" wrapText="1"/>
    </xf>
    <xf numFmtId="0" fontId="15" fillId="0" borderId="0" xfId="0" applyFont="1" applyBorder="1" applyAlignment="1" applyProtection="1">
      <alignment horizontal="left" vertical="top" wrapText="1" indent="1"/>
      <protection locked="0"/>
    </xf>
    <xf numFmtId="0" fontId="15" fillId="0" borderId="0" xfId="0" applyFont="1" applyBorder="1" applyAlignment="1" applyProtection="1">
      <alignment horizontal="center" vertical="top" wrapText="1"/>
      <protection locked="0"/>
    </xf>
    <xf numFmtId="0" fontId="30" fillId="0" borderId="0" xfId="0" applyFont="1" applyAlignment="1" applyProtection="1">
      <alignment horizontal="left" vertical="top" wrapText="1" indent="1"/>
      <protection locked="0"/>
    </xf>
    <xf numFmtId="3" fontId="16" fillId="4" borderId="6" xfId="0" applyNumberFormat="1" applyFont="1" applyFill="1" applyBorder="1" applyAlignment="1" applyProtection="1">
      <alignment horizontal="right" vertical="top" wrapText="1"/>
    </xf>
    <xf numFmtId="0" fontId="9" fillId="0" borderId="0" xfId="0" applyFont="1" applyProtection="1"/>
    <xf numFmtId="0" fontId="2" fillId="0" borderId="0" xfId="0" applyFont="1" applyProtection="1">
      <protection locked="0"/>
    </xf>
    <xf numFmtId="0" fontId="4" fillId="0" borderId="0" xfId="0" applyFont="1" applyProtection="1">
      <protection locked="0"/>
    </xf>
    <xf numFmtId="0" fontId="0" fillId="0" borderId="0" xfId="0" applyAlignment="1" applyProtection="1">
      <alignment vertical="top"/>
      <protection locked="0"/>
    </xf>
    <xf numFmtId="0" fontId="27" fillId="0" borderId="0" xfId="0" applyFont="1" applyProtection="1">
      <protection locked="0"/>
    </xf>
    <xf numFmtId="0" fontId="6" fillId="0" borderId="0" xfId="0" applyFont="1" applyAlignment="1" applyProtection="1">
      <alignment horizontal="center"/>
      <protection locked="0"/>
    </xf>
    <xf numFmtId="0" fontId="4" fillId="0" borderId="0" xfId="0" applyFont="1" applyAlignment="1" applyProtection="1">
      <alignment horizontal="center"/>
      <protection locked="0"/>
    </xf>
    <xf numFmtId="0" fontId="6" fillId="0" borderId="0" xfId="0" applyFont="1" applyAlignment="1" applyProtection="1">
      <alignment horizontal="left" indent="1"/>
      <protection locked="0"/>
    </xf>
    <xf numFmtId="0" fontId="6" fillId="0" borderId="7" xfId="0" applyFont="1" applyBorder="1" applyProtection="1">
      <protection locked="0"/>
    </xf>
    <xf numFmtId="0" fontId="2" fillId="0" borderId="7" xfId="0" applyFont="1" applyBorder="1" applyProtection="1">
      <protection locked="0"/>
    </xf>
    <xf numFmtId="0" fontId="6" fillId="0" borderId="7" xfId="0" applyFont="1" applyBorder="1" applyAlignment="1" applyProtection="1">
      <alignment horizontal="center"/>
      <protection locked="0"/>
    </xf>
    <xf numFmtId="0" fontId="6" fillId="0" borderId="1" xfId="0" applyFont="1" applyBorder="1" applyProtection="1">
      <protection locked="0"/>
    </xf>
    <xf numFmtId="0" fontId="2" fillId="0" borderId="1" xfId="0" applyFont="1" applyBorder="1" applyProtection="1">
      <protection locked="0"/>
    </xf>
    <xf numFmtId="0" fontId="6" fillId="0" borderId="1" xfId="0" applyFont="1" applyBorder="1" applyAlignment="1" applyProtection="1">
      <alignment horizontal="center"/>
      <protection locked="0"/>
    </xf>
    <xf numFmtId="3" fontId="4" fillId="0" borderId="1" xfId="0" applyNumberFormat="1" applyFont="1" applyBorder="1" applyAlignment="1" applyProtection="1">
      <alignment horizontal="right" wrapText="1"/>
      <protection locked="0"/>
    </xf>
    <xf numFmtId="3" fontId="6" fillId="0" borderId="1" xfId="0" applyNumberFormat="1" applyFont="1" applyBorder="1" applyAlignment="1" applyProtection="1">
      <alignment horizontal="right" wrapText="1"/>
      <protection locked="0"/>
    </xf>
    <xf numFmtId="0" fontId="2" fillId="0" borderId="0" xfId="0" applyFont="1" applyBorder="1" applyProtection="1">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0" fillId="0" borderId="1" xfId="0"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0" fontId="6" fillId="0" borderId="2" xfId="0" applyFont="1" applyBorder="1" applyAlignment="1" applyProtection="1">
      <alignment horizontal="center"/>
      <protection locked="0"/>
    </xf>
    <xf numFmtId="3" fontId="4" fillId="0" borderId="7" xfId="0" applyNumberFormat="1" applyFont="1" applyBorder="1" applyAlignment="1" applyProtection="1">
      <alignment horizontal="right" wrapText="1"/>
    </xf>
    <xf numFmtId="3" fontId="6" fillId="0" borderId="7" xfId="0" applyNumberFormat="1" applyFont="1" applyBorder="1" applyAlignment="1" applyProtection="1">
      <alignment horizontal="right" wrapText="1"/>
    </xf>
    <xf numFmtId="3" fontId="4" fillId="0" borderId="0" xfId="0" applyNumberFormat="1" applyFont="1" applyAlignment="1" applyProtection="1">
      <alignment horizontal="right" wrapText="1"/>
    </xf>
    <xf numFmtId="3" fontId="6" fillId="0" borderId="0" xfId="0" applyNumberFormat="1" applyFont="1" applyAlignment="1" applyProtection="1">
      <alignment horizontal="right" wrapText="1"/>
    </xf>
    <xf numFmtId="3" fontId="15" fillId="4" borderId="5" xfId="0" applyNumberFormat="1" applyFont="1" applyFill="1" applyBorder="1" applyAlignment="1" applyProtection="1">
      <alignment horizontal="right" vertical="top" wrapText="1"/>
    </xf>
    <xf numFmtId="3" fontId="0" fillId="0" borderId="6" xfId="0" applyNumberFormat="1" applyBorder="1" applyAlignment="1" applyProtection="1">
      <alignment horizontal="right" wrapText="1"/>
      <protection locked="0"/>
    </xf>
    <xf numFmtId="3" fontId="17" fillId="0" borderId="6" xfId="0" applyNumberFormat="1" applyFont="1" applyBorder="1" applyAlignment="1" applyProtection="1">
      <alignment horizontal="right" wrapText="1"/>
      <protection locked="0"/>
    </xf>
    <xf numFmtId="3" fontId="18" fillId="0" borderId="6" xfId="0" applyNumberFormat="1" applyFont="1" applyBorder="1" applyAlignment="1" applyProtection="1">
      <alignment horizontal="right" wrapText="1"/>
      <protection locked="0"/>
    </xf>
    <xf numFmtId="3" fontId="0" fillId="0" borderId="6" xfId="0" applyNumberFormat="1" applyBorder="1" applyAlignment="1" applyProtection="1">
      <alignment horizontal="right" wrapText="1"/>
    </xf>
    <xf numFmtId="3" fontId="17" fillId="0" borderId="6" xfId="0" applyNumberFormat="1" applyFont="1" applyBorder="1" applyAlignment="1" applyProtection="1">
      <alignment horizontal="right" wrapText="1"/>
    </xf>
    <xf numFmtId="3" fontId="18" fillId="0" borderId="6" xfId="0" applyNumberFormat="1" applyFont="1" applyBorder="1" applyAlignment="1" applyProtection="1">
      <alignment horizontal="right" wrapText="1"/>
    </xf>
    <xf numFmtId="0" fontId="12" fillId="0" borderId="0" xfId="0" applyFont="1" applyProtection="1"/>
    <xf numFmtId="0" fontId="0" fillId="0" borderId="0" xfId="0" applyAlignment="1" applyProtection="1">
      <alignment horizontal="center"/>
    </xf>
    <xf numFmtId="0" fontId="0" fillId="0" borderId="0" xfId="0" applyProtection="1"/>
    <xf numFmtId="0" fontId="5" fillId="0" borderId="8" xfId="0" applyFont="1" applyBorder="1" applyAlignment="1" applyProtection="1">
      <alignment vertical="top" wrapText="1"/>
    </xf>
    <xf numFmtId="0" fontId="17" fillId="0" borderId="9" xfId="0" applyFont="1" applyBorder="1" applyAlignment="1" applyProtection="1">
      <alignment horizontal="center"/>
    </xf>
    <xf numFmtId="0" fontId="13" fillId="0" borderId="6" xfId="0" applyFont="1" applyBorder="1" applyAlignment="1" applyProtection="1">
      <alignment vertical="top" wrapText="1"/>
    </xf>
    <xf numFmtId="0" fontId="0" fillId="0" borderId="6" xfId="0" applyBorder="1" applyAlignment="1" applyProtection="1">
      <alignment horizontal="center"/>
    </xf>
    <xf numFmtId="0" fontId="15" fillId="0" borderId="6" xfId="0" applyFont="1" applyBorder="1" applyAlignment="1" applyProtection="1">
      <alignment vertical="top" wrapText="1"/>
    </xf>
    <xf numFmtId="0" fontId="15" fillId="0" borderId="6" xfId="0" applyFont="1" applyBorder="1" applyAlignment="1" applyProtection="1">
      <alignment horizontal="left" vertical="top" wrapText="1" indent="1"/>
    </xf>
    <xf numFmtId="0" fontId="16" fillId="0" borderId="6" xfId="0" applyFont="1" applyBorder="1" applyAlignment="1" applyProtection="1">
      <alignment vertical="top" wrapText="1"/>
    </xf>
    <xf numFmtId="0" fontId="18" fillId="0" borderId="6" xfId="0" applyFont="1" applyBorder="1" applyAlignment="1" applyProtection="1">
      <alignment horizontal="center"/>
    </xf>
    <xf numFmtId="0" fontId="17" fillId="0" borderId="6" xfId="0" applyFont="1" applyBorder="1" applyAlignment="1" applyProtection="1">
      <alignment horizontal="center"/>
    </xf>
    <xf numFmtId="0" fontId="13" fillId="0" borderId="6" xfId="0" applyFont="1" applyFill="1" applyBorder="1" applyAlignment="1" applyProtection="1">
      <alignment vertical="top" wrapText="1"/>
    </xf>
    <xf numFmtId="3" fontId="0" fillId="0" borderId="0" xfId="0" applyNumberFormat="1" applyAlignment="1" applyProtection="1">
      <alignment horizontal="right" wrapText="1"/>
      <protection locked="0"/>
    </xf>
    <xf numFmtId="3" fontId="18" fillId="0" borderId="0" xfId="0" applyNumberFormat="1" applyFont="1" applyAlignment="1" applyProtection="1">
      <alignment horizontal="right" wrapText="1"/>
      <protection locked="0"/>
    </xf>
    <xf numFmtId="3" fontId="9" fillId="0" borderId="0" xfId="0" applyNumberFormat="1" applyFont="1" applyBorder="1" applyAlignment="1" applyProtection="1">
      <alignment horizontal="right" wrapText="1"/>
      <protection locked="0"/>
    </xf>
    <xf numFmtId="0" fontId="27" fillId="0" borderId="0" xfId="0" applyFont="1" applyProtection="1"/>
    <xf numFmtId="0" fontId="8" fillId="0" borderId="0" xfId="0" applyFont="1" applyProtection="1"/>
    <xf numFmtId="0" fontId="7" fillId="0" borderId="0" xfId="0" applyFont="1" applyProtection="1"/>
    <xf numFmtId="49" fontId="7" fillId="0" borderId="0" xfId="0" applyNumberFormat="1" applyFont="1" applyAlignment="1" applyProtection="1">
      <alignment horizontal="left"/>
    </xf>
    <xf numFmtId="0" fontId="7" fillId="0" borderId="0" xfId="0" applyFont="1" applyAlignment="1" applyProtection="1">
      <alignment horizontal="left"/>
    </xf>
    <xf numFmtId="0" fontId="6" fillId="0" borderId="7" xfId="0" applyFont="1" applyBorder="1" applyProtection="1"/>
    <xf numFmtId="0" fontId="7" fillId="0" borderId="1" xfId="0" applyFont="1" applyBorder="1" applyProtection="1"/>
    <xf numFmtId="0" fontId="6" fillId="0" borderId="0" xfId="0" applyFont="1" applyBorder="1" applyProtection="1"/>
    <xf numFmtId="0" fontId="8" fillId="0" borderId="0" xfId="0" applyFont="1" applyBorder="1" applyProtection="1"/>
    <xf numFmtId="0" fontId="7" fillId="0" borderId="0" xfId="0" applyFont="1" applyBorder="1" applyProtection="1"/>
    <xf numFmtId="0" fontId="4" fillId="5" borderId="0" xfId="0" applyFont="1" applyFill="1" applyProtection="1"/>
    <xf numFmtId="0" fontId="4" fillId="0" borderId="2" xfId="0" applyFont="1" applyBorder="1" applyProtection="1"/>
    <xf numFmtId="0" fontId="2" fillId="0" borderId="0" xfId="0" applyFont="1" applyProtection="1"/>
    <xf numFmtId="0" fontId="6" fillId="0" borderId="0" xfId="0" applyFont="1" applyAlignment="1" applyProtection="1">
      <alignment horizontal="center"/>
    </xf>
    <xf numFmtId="0" fontId="2" fillId="0" borderId="7" xfId="0" applyFont="1" applyBorder="1" applyProtection="1"/>
    <xf numFmtId="0" fontId="6" fillId="0" borderId="7" xfId="0" applyFont="1" applyBorder="1" applyAlignment="1" applyProtection="1">
      <alignment horizontal="center"/>
    </xf>
    <xf numFmtId="0" fontId="17" fillId="0" borderId="0" xfId="0" applyFont="1" applyProtection="1">
      <protection locked="0"/>
    </xf>
    <xf numFmtId="0" fontId="14" fillId="0" borderId="4" xfId="0" applyFont="1" applyBorder="1" applyAlignment="1" applyProtection="1">
      <alignment vertical="top" wrapText="1"/>
    </xf>
    <xf numFmtId="0" fontId="14" fillId="0" borderId="0" xfId="0" applyFont="1" applyBorder="1" applyAlignment="1" applyProtection="1">
      <alignment vertical="top" wrapText="1"/>
    </xf>
    <xf numFmtId="0" fontId="15" fillId="0" borderId="6" xfId="0" applyFont="1" applyFill="1" applyBorder="1" applyAlignment="1" applyProtection="1">
      <alignment vertical="top" wrapText="1"/>
    </xf>
    <xf numFmtId="0" fontId="15" fillId="0" borderId="6" xfId="0" applyFont="1" applyFill="1" applyBorder="1" applyAlignment="1" applyProtection="1">
      <alignment horizontal="left" vertical="top" wrapText="1" indent="1"/>
    </xf>
    <xf numFmtId="0" fontId="16" fillId="0" borderId="6" xfId="0" applyFont="1" applyFill="1" applyBorder="1" applyAlignment="1" applyProtection="1">
      <alignment vertical="top" wrapText="1"/>
    </xf>
    <xf numFmtId="0" fontId="16" fillId="0" borderId="5" xfId="0" applyFont="1" applyBorder="1" applyAlignment="1" applyProtection="1">
      <alignment vertical="top" wrapText="1"/>
    </xf>
    <xf numFmtId="0" fontId="30" fillId="0" borderId="6" xfId="0" applyFont="1" applyBorder="1" applyAlignment="1" applyProtection="1">
      <alignment horizontal="left" indent="1"/>
    </xf>
    <xf numFmtId="0" fontId="31" fillId="0" borderId="6" xfId="0" applyFont="1" applyBorder="1" applyProtection="1"/>
    <xf numFmtId="3" fontId="15" fillId="4" borderId="6" xfId="0" applyNumberFormat="1" applyFont="1" applyFill="1" applyBorder="1" applyAlignment="1" applyProtection="1">
      <alignment horizontal="right" vertical="top" wrapText="1"/>
      <protection locked="0"/>
    </xf>
    <xf numFmtId="3" fontId="18" fillId="0" borderId="2" xfId="0" applyNumberFormat="1" applyFont="1" applyBorder="1" applyAlignment="1" applyProtection="1">
      <alignment horizontal="right" wrapText="1"/>
      <protection locked="0"/>
    </xf>
    <xf numFmtId="3" fontId="17" fillId="0" borderId="2" xfId="0" applyNumberFormat="1" applyFont="1" applyBorder="1" applyAlignment="1" applyProtection="1">
      <alignment horizontal="right" wrapText="1"/>
      <protection locked="0"/>
    </xf>
    <xf numFmtId="0" fontId="6" fillId="0" borderId="0" xfId="0" applyFont="1" applyAlignment="1" applyProtection="1">
      <alignment horizontal="right"/>
      <protection locked="0"/>
    </xf>
    <xf numFmtId="0" fontId="0" fillId="0" borderId="11" xfId="0" applyBorder="1" applyProtection="1">
      <protection locked="0"/>
    </xf>
    <xf numFmtId="0" fontId="0" fillId="0" borderId="2" xfId="0" applyBorder="1" applyProtection="1"/>
    <xf numFmtId="0" fontId="17" fillId="0" borderId="0" xfId="0" applyFont="1" applyProtection="1"/>
    <xf numFmtId="0" fontId="0" fillId="0" borderId="0" xfId="0" applyBorder="1" applyProtection="1"/>
    <xf numFmtId="0" fontId="18" fillId="0" borderId="0" xfId="0" applyFont="1" applyBorder="1" applyProtection="1"/>
    <xf numFmtId="0" fontId="6" fillId="0" borderId="0" xfId="0" applyFont="1" applyBorder="1" applyProtection="1">
      <protection locked="0"/>
    </xf>
    <xf numFmtId="0" fontId="6" fillId="0" borderId="0" xfId="0" applyFont="1" applyProtection="1">
      <protection locked="0"/>
    </xf>
    <xf numFmtId="0" fontId="7" fillId="0" borderId="0" xfId="0" applyFont="1" applyProtection="1">
      <protection locked="0"/>
    </xf>
    <xf numFmtId="0" fontId="18" fillId="0" borderId="0" xfId="0" applyFont="1" applyProtection="1">
      <protection locked="0"/>
    </xf>
    <xf numFmtId="0" fontId="0" fillId="0" borderId="0" xfId="0" applyAlignment="1" applyProtection="1">
      <protection locked="0"/>
    </xf>
    <xf numFmtId="49" fontId="0" fillId="0" borderId="0" xfId="0" applyNumberFormat="1" applyAlignment="1" applyProtection="1">
      <protection locked="0"/>
    </xf>
    <xf numFmtId="0" fontId="0" fillId="0" borderId="0" xfId="0" applyAlignment="1" applyProtection="1">
      <alignment horizontal="left"/>
      <protection locked="0"/>
    </xf>
    <xf numFmtId="0" fontId="17" fillId="0" borderId="0" xfId="0" applyFont="1" applyAlignment="1" applyProtection="1">
      <alignment vertical="top"/>
      <protection locked="0"/>
    </xf>
    <xf numFmtId="49" fontId="18" fillId="0" borderId="6" xfId="0" applyNumberFormat="1" applyFont="1" applyBorder="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left"/>
      <protection locked="0"/>
    </xf>
    <xf numFmtId="38" fontId="17" fillId="0" borderId="0" xfId="11" applyNumberFormat="1" applyFont="1" applyFill="1" applyBorder="1" applyAlignment="1" applyProtection="1">
      <alignment horizontal="left"/>
      <protection locked="0"/>
    </xf>
    <xf numFmtId="14" fontId="4" fillId="0" borderId="0" xfId="0" applyNumberFormat="1" applyFont="1" applyAlignment="1" applyProtection="1">
      <alignment vertical="top" wrapText="1"/>
      <protection locked="0"/>
    </xf>
    <xf numFmtId="0" fontId="19" fillId="0" borderId="0" xfId="0" applyFont="1" applyAlignment="1" applyProtection="1">
      <alignment wrapText="1"/>
      <protection locked="0"/>
    </xf>
    <xf numFmtId="0" fontId="6" fillId="0" borderId="0" xfId="0" applyFont="1" applyFill="1" applyProtection="1">
      <protection locked="0"/>
    </xf>
    <xf numFmtId="0" fontId="0" fillId="0" borderId="0" xfId="0" applyFill="1" applyProtection="1">
      <protection locked="0"/>
    </xf>
    <xf numFmtId="0" fontId="2" fillId="0" borderId="0" xfId="11" applyFont="1" applyFill="1" applyProtection="1">
      <protection locked="0"/>
    </xf>
    <xf numFmtId="3" fontId="30" fillId="4" borderId="6" xfId="0" applyNumberFormat="1" applyFont="1" applyFill="1" applyBorder="1" applyProtection="1">
      <protection locked="0"/>
    </xf>
    <xf numFmtId="0" fontId="2" fillId="0" borderId="0" xfId="11" applyFont="1" applyProtection="1">
      <protection locked="0"/>
    </xf>
    <xf numFmtId="14" fontId="4" fillId="0" borderId="0" xfId="0" applyNumberFormat="1" applyFont="1" applyAlignment="1" applyProtection="1">
      <alignment horizontal="right"/>
      <protection locked="0"/>
    </xf>
    <xf numFmtId="14" fontId="6" fillId="0" borderId="0" xfId="0" applyNumberFormat="1" applyFont="1" applyAlignment="1" applyProtection="1">
      <alignment horizontal="right"/>
      <protection locked="0"/>
    </xf>
    <xf numFmtId="0" fontId="4" fillId="0" borderId="0" xfId="0" applyFont="1" applyFill="1" applyBorder="1" applyProtection="1">
      <protection locked="0"/>
    </xf>
    <xf numFmtId="165" fontId="4" fillId="0" borderId="0" xfId="0" applyNumberFormat="1" applyFont="1" applyFill="1" applyBorder="1" applyAlignment="1" applyProtection="1">
      <alignment horizontal="center"/>
      <protection locked="0"/>
    </xf>
    <xf numFmtId="3" fontId="6" fillId="0" borderId="0" xfId="1" applyNumberFormat="1" applyFont="1" applyBorder="1" applyAlignment="1" applyProtection="1">
      <alignment horizontal="right" wrapText="1"/>
      <protection locked="0"/>
    </xf>
    <xf numFmtId="0" fontId="0" fillId="0" borderId="0" xfId="0" applyAlignment="1" applyProtection="1">
      <alignment horizontal="center"/>
      <protection locked="0"/>
    </xf>
    <xf numFmtId="0" fontId="0" fillId="0" borderId="0" xfId="0" applyAlignment="1" applyProtection="1">
      <alignment horizontal="left" indent="1"/>
      <protection locked="0"/>
    </xf>
    <xf numFmtId="0" fontId="0" fillId="0" borderId="0" xfId="0" applyAlignment="1" applyProtection="1">
      <alignment horizontal="left" vertical="top" wrapText="1" indent="1"/>
      <protection locked="0"/>
    </xf>
    <xf numFmtId="0" fontId="14" fillId="0" borderId="12" xfId="0" applyFont="1" applyBorder="1" applyAlignment="1" applyProtection="1">
      <alignment vertical="top" wrapText="1"/>
    </xf>
    <xf numFmtId="0" fontId="13" fillId="0" borderId="6" xfId="0" applyFont="1" applyBorder="1" applyAlignment="1" applyProtection="1">
      <alignment horizontal="center" vertical="top" wrapText="1"/>
    </xf>
    <xf numFmtId="0" fontId="0" fillId="0" borderId="6" xfId="0" applyBorder="1" applyAlignment="1" applyProtection="1">
      <alignment horizontal="left"/>
    </xf>
    <xf numFmtId="0" fontId="2" fillId="0" borderId="6" xfId="0" applyFont="1" applyBorder="1" applyAlignment="1" applyProtection="1">
      <alignment horizontal="left"/>
    </xf>
    <xf numFmtId="0" fontId="18" fillId="0" borderId="0" xfId="0" applyFont="1" applyAlignment="1" applyProtection="1">
      <alignment horizontal="left" indent="1"/>
      <protection locked="0"/>
    </xf>
    <xf numFmtId="0" fontId="13" fillId="3" borderId="0" xfId="0" applyFont="1" applyFill="1" applyProtection="1"/>
    <xf numFmtId="49" fontId="0" fillId="0" borderId="0" xfId="0" applyNumberFormat="1" applyAlignment="1" applyProtection="1"/>
    <xf numFmtId="49" fontId="2" fillId="0" borderId="9" xfId="0" applyNumberFormat="1" applyFont="1" applyBorder="1" applyAlignment="1" applyProtection="1"/>
    <xf numFmtId="49" fontId="0" fillId="0" borderId="6" xfId="0" applyNumberFormat="1" applyBorder="1" applyAlignment="1" applyProtection="1"/>
    <xf numFmtId="49" fontId="2" fillId="0" borderId="6" xfId="0" applyNumberFormat="1" applyFont="1" applyBorder="1" applyAlignment="1" applyProtection="1"/>
    <xf numFmtId="0" fontId="0" fillId="0" borderId="13" xfId="0" applyBorder="1" applyAlignment="1" applyProtection="1"/>
    <xf numFmtId="0" fontId="17" fillId="0" borderId="13" xfId="0" applyFont="1" applyBorder="1" applyAlignment="1" applyProtection="1">
      <alignment vertical="center"/>
    </xf>
    <xf numFmtId="0" fontId="18" fillId="0" borderId="6" xfId="0" applyFont="1" applyBorder="1" applyAlignment="1" applyProtection="1">
      <alignment horizontal="center" vertical="top" wrapText="1"/>
    </xf>
    <xf numFmtId="0" fontId="16" fillId="0" borderId="6" xfId="0" applyFont="1" applyBorder="1" applyAlignment="1" applyProtection="1">
      <alignment horizontal="left" vertical="top" wrapText="1"/>
    </xf>
    <xf numFmtId="0" fontId="13" fillId="0" borderId="6" xfId="0" applyFont="1" applyBorder="1" applyAlignment="1" applyProtection="1">
      <alignment horizontal="left" vertical="top" wrapText="1"/>
    </xf>
    <xf numFmtId="49" fontId="0" fillId="0" borderId="0" xfId="0" applyNumberFormat="1" applyAlignment="1" applyProtection="1">
      <alignment horizontal="left"/>
    </xf>
    <xf numFmtId="49" fontId="0" fillId="0" borderId="6" xfId="0" applyNumberFormat="1" applyBorder="1" applyAlignment="1" applyProtection="1">
      <alignment horizontal="left"/>
    </xf>
    <xf numFmtId="49" fontId="2" fillId="0" borderId="6" xfId="11" applyNumberFormat="1" applyFont="1" applyBorder="1" applyAlignment="1" applyProtection="1">
      <alignment horizontal="left"/>
    </xf>
    <xf numFmtId="49" fontId="2" fillId="0" borderId="6" xfId="11" applyNumberFormat="1" applyBorder="1" applyAlignment="1" applyProtection="1">
      <alignment horizontal="left"/>
    </xf>
    <xf numFmtId="3" fontId="0" fillId="0" borderId="0" xfId="0" applyNumberFormat="1" applyBorder="1" applyAlignment="1" applyProtection="1">
      <alignment horizontal="right" wrapText="1"/>
      <protection locked="0"/>
    </xf>
    <xf numFmtId="3" fontId="18" fillId="0" borderId="0" xfId="0" applyNumberFormat="1" applyFont="1" applyBorder="1" applyAlignment="1" applyProtection="1">
      <alignment horizontal="right" wrapText="1"/>
      <protection locked="0"/>
    </xf>
    <xf numFmtId="0" fontId="21" fillId="0" borderId="0" xfId="0" applyFont="1" applyProtection="1"/>
    <xf numFmtId="0" fontId="5" fillId="3" borderId="0" xfId="0" applyFont="1" applyFill="1" applyProtection="1"/>
    <xf numFmtId="0" fontId="14" fillId="0" borderId="0" xfId="0" applyFont="1" applyProtection="1"/>
    <xf numFmtId="0" fontId="22" fillId="0" borderId="0" xfId="0" applyFont="1" applyProtection="1"/>
    <xf numFmtId="0" fontId="5" fillId="0" borderId="0" xfId="0" applyFont="1" applyProtection="1"/>
    <xf numFmtId="0" fontId="14" fillId="0" borderId="0" xfId="0" applyFont="1" applyAlignment="1" applyProtection="1">
      <alignment horizontal="left" indent="2"/>
    </xf>
    <xf numFmtId="0" fontId="5" fillId="0" borderId="2" xfId="0" applyFont="1" applyBorder="1" applyAlignment="1" applyProtection="1">
      <alignment horizontal="left" indent="2"/>
    </xf>
    <xf numFmtId="0" fontId="5" fillId="0" borderId="0" xfId="0" applyFont="1" applyBorder="1" applyAlignment="1" applyProtection="1">
      <alignment horizontal="left" indent="2"/>
    </xf>
    <xf numFmtId="0" fontId="14" fillId="0" borderId="2" xfId="0" applyFont="1" applyBorder="1" applyAlignment="1" applyProtection="1">
      <alignment horizontal="left" indent="2"/>
    </xf>
    <xf numFmtId="0" fontId="20" fillId="0" borderId="2" xfId="0" applyFont="1" applyBorder="1" applyProtection="1"/>
    <xf numFmtId="0" fontId="23" fillId="0" borderId="0" xfId="0" applyFont="1" applyAlignment="1" applyProtection="1">
      <alignment horizontal="left" indent="2"/>
    </xf>
    <xf numFmtId="0" fontId="19" fillId="0" borderId="2" xfId="0" applyFont="1" applyBorder="1" applyProtection="1"/>
    <xf numFmtId="0" fontId="14" fillId="0" borderId="0" xfId="0" applyFont="1" applyFill="1" applyAlignment="1" applyProtection="1">
      <alignment horizontal="left" indent="2"/>
    </xf>
    <xf numFmtId="3" fontId="19" fillId="0" borderId="2" xfId="0" applyNumberFormat="1" applyFont="1" applyBorder="1" applyAlignment="1" applyProtection="1">
      <alignment horizontal="right" wrapText="1"/>
    </xf>
    <xf numFmtId="3" fontId="18" fillId="0" borderId="2" xfId="0" applyNumberFormat="1" applyFont="1" applyBorder="1" applyAlignment="1" applyProtection="1">
      <alignment horizontal="right" wrapText="1"/>
    </xf>
    <xf numFmtId="0" fontId="2" fillId="0" borderId="0" xfId="11" applyFont="1" applyFill="1" applyAlignment="1" applyProtection="1">
      <alignment horizontal="left"/>
    </xf>
    <xf numFmtId="0" fontId="2" fillId="0" borderId="0" xfId="11" applyFill="1" applyAlignment="1" applyProtection="1">
      <alignment horizontal="left"/>
    </xf>
    <xf numFmtId="14" fontId="17" fillId="0" borderId="6" xfId="0" applyNumberFormat="1" applyFont="1" applyBorder="1" applyAlignment="1" applyProtection="1">
      <alignment horizontal="right"/>
    </xf>
    <xf numFmtId="3" fontId="17" fillId="0" borderId="2" xfId="0" applyNumberFormat="1" applyFont="1" applyBorder="1" applyAlignment="1" applyProtection="1">
      <alignment horizontal="right" wrapText="1"/>
    </xf>
    <xf numFmtId="0" fontId="13" fillId="0" borderId="0" xfId="0" applyFont="1" applyProtection="1"/>
    <xf numFmtId="0" fontId="17" fillId="3" borderId="0" xfId="0" applyFont="1" applyFill="1" applyAlignment="1" applyProtection="1">
      <alignment horizontal="left"/>
    </xf>
    <xf numFmtId="0" fontId="18" fillId="0" borderId="0" xfId="0" applyFont="1" applyProtection="1"/>
    <xf numFmtId="0" fontId="17" fillId="0" borderId="0" xfId="0" applyFont="1" applyAlignment="1" applyProtection="1">
      <alignment horizontal="left"/>
    </xf>
    <xf numFmtId="14" fontId="17" fillId="0" borderId="0" xfId="0" applyNumberFormat="1" applyFont="1" applyProtection="1"/>
    <xf numFmtId="0" fontId="2" fillId="0" borderId="0" xfId="11" applyFont="1" applyProtection="1"/>
    <xf numFmtId="0" fontId="18" fillId="0" borderId="0" xfId="0" applyFont="1" applyFill="1" applyBorder="1" applyAlignment="1" applyProtection="1">
      <alignment vertical="top" wrapText="1"/>
      <protection locked="0"/>
    </xf>
    <xf numFmtId="0" fontId="9" fillId="0" borderId="0" xfId="0" applyFont="1" applyProtection="1">
      <protection locked="0"/>
    </xf>
    <xf numFmtId="0" fontId="28" fillId="0" borderId="0" xfId="0" applyFont="1" applyProtection="1">
      <protection locked="0"/>
    </xf>
    <xf numFmtId="0" fontId="29" fillId="0" borderId="0" xfId="0" applyFont="1" applyProtection="1">
      <protection locked="0"/>
    </xf>
    <xf numFmtId="0" fontId="32" fillId="0" borderId="0" xfId="0" applyFont="1" applyProtection="1">
      <protection locked="0"/>
    </xf>
    <xf numFmtId="3" fontId="6" fillId="0" borderId="2" xfId="0" applyNumberFormat="1" applyFont="1" applyBorder="1" applyAlignment="1" applyProtection="1">
      <alignment horizontal="right" wrapText="1"/>
      <protection locked="0"/>
    </xf>
    <xf numFmtId="49" fontId="4" fillId="0" borderId="0" xfId="0" applyNumberFormat="1" applyFont="1" applyAlignment="1" applyProtection="1">
      <alignment horizontal="right"/>
      <protection locked="0"/>
    </xf>
    <xf numFmtId="49" fontId="6" fillId="0" borderId="0" xfId="0" applyNumberFormat="1" applyFont="1" applyAlignment="1" applyProtection="1">
      <alignment horizontal="right"/>
      <protection locked="0"/>
    </xf>
    <xf numFmtId="0" fontId="25" fillId="0" borderId="0" xfId="0" applyFont="1" applyProtection="1">
      <protection locked="0"/>
    </xf>
    <xf numFmtId="0" fontId="14" fillId="0" borderId="0" xfId="0" applyFont="1" applyBorder="1" applyProtection="1"/>
    <xf numFmtId="49" fontId="6" fillId="0" borderId="0" xfId="0" applyNumberFormat="1" applyFont="1" applyAlignment="1" applyProtection="1">
      <alignment horizontal="left" indent="1"/>
    </xf>
    <xf numFmtId="0" fontId="8" fillId="0" borderId="1" xfId="0" applyFont="1" applyBorder="1" applyProtection="1"/>
    <xf numFmtId="49" fontId="6" fillId="0" borderId="0" xfId="0" applyNumberFormat="1" applyFont="1" applyBorder="1" applyAlignment="1" applyProtection="1">
      <alignment horizontal="left"/>
    </xf>
    <xf numFmtId="0" fontId="9" fillId="0" borderId="0" xfId="0" applyFont="1" applyBorder="1" applyProtection="1"/>
    <xf numFmtId="0" fontId="8" fillId="0" borderId="2" xfId="0" applyFont="1" applyBorder="1" applyProtection="1"/>
    <xf numFmtId="0" fontId="6" fillId="0" borderId="0" xfId="0" applyFont="1" applyBorder="1" applyAlignment="1" applyProtection="1">
      <alignment horizontal="left"/>
    </xf>
    <xf numFmtId="0" fontId="2" fillId="0" borderId="0" xfId="0" applyFont="1" applyAlignment="1" applyProtection="1">
      <alignment vertical="top" wrapText="1"/>
    </xf>
    <xf numFmtId="0" fontId="7" fillId="0" borderId="0" xfId="0" applyFont="1" applyAlignment="1" applyProtection="1">
      <alignment vertical="top" wrapText="1"/>
    </xf>
    <xf numFmtId="0" fontId="6" fillId="0" borderId="0" xfId="0" applyFont="1" applyAlignment="1" applyProtection="1">
      <alignment vertical="top" wrapText="1"/>
    </xf>
    <xf numFmtId="49" fontId="6" fillId="0" borderId="0" xfId="0" applyNumberFormat="1" applyFont="1" applyAlignment="1" applyProtection="1">
      <alignment horizontal="left" vertical="top" wrapText="1" indent="1"/>
    </xf>
    <xf numFmtId="0" fontId="8" fillId="0" borderId="1" xfId="0" applyFont="1" applyBorder="1" applyAlignment="1" applyProtection="1">
      <alignment vertical="top" wrapText="1"/>
    </xf>
    <xf numFmtId="0" fontId="8" fillId="0" borderId="0" xfId="0" applyFont="1" applyBorder="1" applyAlignment="1" applyProtection="1">
      <alignment vertical="top" wrapText="1"/>
    </xf>
    <xf numFmtId="0" fontId="0" fillId="0" borderId="0" xfId="0" applyAlignment="1" applyProtection="1">
      <alignment vertical="top" wrapText="1"/>
    </xf>
    <xf numFmtId="0" fontId="18" fillId="0" borderId="0" xfId="0" applyFont="1" applyAlignment="1" applyProtection="1">
      <alignment horizontal="center"/>
    </xf>
    <xf numFmtId="0" fontId="18" fillId="0" borderId="0" xfId="0" applyFont="1" applyAlignment="1" applyProtection="1">
      <alignment horizontal="right"/>
    </xf>
    <xf numFmtId="0" fontId="18" fillId="6" borderId="0" xfId="0" applyFont="1" applyFill="1" applyAlignment="1" applyProtection="1">
      <alignment horizontal="right"/>
    </xf>
    <xf numFmtId="0" fontId="18" fillId="0" borderId="1" xfId="0" applyFont="1" applyBorder="1" applyAlignment="1" applyProtection="1">
      <alignment horizontal="right"/>
    </xf>
    <xf numFmtId="0" fontId="18" fillId="6" borderId="0" xfId="0" applyFont="1" applyFill="1" applyBorder="1" applyAlignment="1" applyProtection="1">
      <alignment horizontal="right"/>
    </xf>
    <xf numFmtId="0" fontId="18" fillId="0" borderId="0" xfId="0" applyFont="1" applyBorder="1" applyAlignment="1" applyProtection="1">
      <alignment horizontal="right"/>
    </xf>
    <xf numFmtId="0" fontId="18" fillId="0" borderId="2" xfId="0" applyFont="1" applyBorder="1" applyAlignment="1" applyProtection="1">
      <alignment horizontal="right"/>
    </xf>
    <xf numFmtId="0" fontId="18" fillId="0" borderId="0" xfId="0" applyFont="1" applyFill="1" applyBorder="1" applyAlignment="1" applyProtection="1">
      <alignment horizontal="right"/>
    </xf>
    <xf numFmtId="0" fontId="18" fillId="6" borderId="2" xfId="0" applyFont="1" applyFill="1" applyBorder="1" applyAlignment="1" applyProtection="1">
      <alignment horizontal="right"/>
    </xf>
    <xf numFmtId="3" fontId="6" fillId="5" borderId="0" xfId="0" applyNumberFormat="1" applyFont="1" applyFill="1" applyAlignment="1" applyProtection="1">
      <alignment horizontal="right" wrapText="1"/>
    </xf>
    <xf numFmtId="49" fontId="0" fillId="0" borderId="0" xfId="0" applyNumberFormat="1" applyProtection="1"/>
    <xf numFmtId="0" fontId="18" fillId="6" borderId="1" xfId="0" applyFont="1" applyFill="1" applyBorder="1" applyAlignment="1" applyProtection="1">
      <alignment horizontal="right"/>
    </xf>
    <xf numFmtId="0" fontId="0" fillId="0" borderId="1" xfId="0" applyBorder="1" applyProtection="1"/>
    <xf numFmtId="0" fontId="6" fillId="5" borderId="0" xfId="0" applyFont="1" applyFill="1" applyProtection="1"/>
    <xf numFmtId="14" fontId="6" fillId="0" borderId="0" xfId="0" applyNumberFormat="1" applyFont="1" applyAlignment="1" applyProtection="1">
      <alignment horizontal="right"/>
    </xf>
    <xf numFmtId="3" fontId="4" fillId="0" borderId="1" xfId="0" applyNumberFormat="1" applyFont="1" applyBorder="1" applyAlignment="1" applyProtection="1">
      <alignment horizontal="right" wrapText="1"/>
    </xf>
    <xf numFmtId="3" fontId="6" fillId="0" borderId="1" xfId="0" applyNumberFormat="1" applyFont="1" applyBorder="1" applyAlignment="1" applyProtection="1">
      <alignment horizontal="right" wrapText="1"/>
    </xf>
    <xf numFmtId="3" fontId="4" fillId="0" borderId="2" xfId="0" applyNumberFormat="1" applyFont="1" applyFill="1" applyBorder="1" applyAlignment="1" applyProtection="1">
      <alignment horizontal="right" wrapText="1"/>
    </xf>
    <xf numFmtId="3" fontId="6" fillId="0" borderId="2" xfId="0" applyNumberFormat="1" applyFont="1" applyFill="1" applyBorder="1" applyAlignment="1" applyProtection="1">
      <alignment horizontal="right" wrapText="1"/>
    </xf>
    <xf numFmtId="3" fontId="4" fillId="5" borderId="0" xfId="0" applyNumberFormat="1" applyFont="1" applyFill="1" applyAlignment="1" applyProtection="1">
      <alignment horizontal="right" wrapText="1"/>
    </xf>
    <xf numFmtId="0" fontId="2" fillId="0" borderId="0" xfId="11" applyProtection="1">
      <protection locked="0"/>
    </xf>
    <xf numFmtId="0" fontId="4" fillId="0" borderId="0" xfId="0" applyFont="1" applyFill="1" applyProtection="1">
      <protection locked="0"/>
    </xf>
    <xf numFmtId="1" fontId="4" fillId="0" borderId="0" xfId="0" applyNumberFormat="1" applyFont="1" applyBorder="1" applyAlignment="1" applyProtection="1">
      <alignment horizontal="right"/>
      <protection locked="0"/>
    </xf>
    <xf numFmtId="0" fontId="4" fillId="5" borderId="0" xfId="0" applyFont="1" applyFill="1" applyBorder="1" applyAlignment="1" applyProtection="1"/>
    <xf numFmtId="0" fontId="4" fillId="0" borderId="0" xfId="0" applyFont="1" applyBorder="1" applyAlignment="1" applyProtection="1"/>
    <xf numFmtId="38" fontId="6" fillId="0" borderId="0" xfId="0" applyNumberFormat="1" applyFont="1" applyAlignment="1" applyProtection="1"/>
    <xf numFmtId="38" fontId="6" fillId="0" borderId="1" xfId="0" applyNumberFormat="1" applyFont="1" applyBorder="1" applyAlignment="1" applyProtection="1"/>
    <xf numFmtId="38" fontId="4" fillId="0" borderId="1" xfId="0" applyNumberFormat="1" applyFont="1" applyBorder="1" applyAlignment="1" applyProtection="1"/>
    <xf numFmtId="38" fontId="4" fillId="0" borderId="0" xfId="0" applyNumberFormat="1" applyFont="1" applyBorder="1" applyAlignment="1" applyProtection="1"/>
    <xf numFmtId="0" fontId="2" fillId="0" borderId="0" xfId="11" applyProtection="1"/>
    <xf numFmtId="0" fontId="6" fillId="5" borderId="0" xfId="0" applyFont="1" applyFill="1" applyBorder="1" applyAlignment="1" applyProtection="1"/>
    <xf numFmtId="0" fontId="6" fillId="0" borderId="0" xfId="0" applyFont="1" applyFill="1" applyBorder="1" applyAlignment="1" applyProtection="1"/>
    <xf numFmtId="14" fontId="4" fillId="0" borderId="0" xfId="0" applyNumberFormat="1" applyFont="1" applyAlignment="1" applyProtection="1">
      <alignment horizontal="right"/>
    </xf>
    <xf numFmtId="0" fontId="2" fillId="0" borderId="0" xfId="11" applyFont="1" applyFill="1" applyBorder="1" applyAlignment="1" applyProtection="1">
      <alignment horizontal="left"/>
    </xf>
    <xf numFmtId="3" fontId="2" fillId="0" borderId="0" xfId="11" applyNumberFormat="1" applyFont="1" applyFill="1" applyBorder="1" applyAlignment="1" applyProtection="1">
      <alignment horizontal="left"/>
    </xf>
    <xf numFmtId="38" fontId="2" fillId="0" borderId="0" xfId="11" applyNumberFormat="1" applyFont="1" applyFill="1" applyBorder="1" applyAlignment="1" applyProtection="1">
      <alignment horizontal="left"/>
    </xf>
    <xf numFmtId="49" fontId="17" fillId="0" borderId="0" xfId="11" applyNumberFormat="1" applyFont="1" applyFill="1" applyBorder="1" applyAlignment="1" applyProtection="1">
      <alignment horizontal="left"/>
    </xf>
    <xf numFmtId="0" fontId="4" fillId="0" borderId="0" xfId="0" applyFont="1" applyBorder="1" applyProtection="1">
      <protection locked="0"/>
    </xf>
    <xf numFmtId="0" fontId="6" fillId="0" borderId="2" xfId="0" applyFont="1" applyBorder="1" applyProtection="1"/>
    <xf numFmtId="0" fontId="2" fillId="0" borderId="0" xfId="11" applyFont="1" applyFill="1" applyProtection="1"/>
    <xf numFmtId="0" fontId="4" fillId="0" borderId="0" xfId="0" applyFont="1" applyProtection="1"/>
    <xf numFmtId="0" fontId="10" fillId="0" borderId="0" xfId="0" applyFont="1" applyProtection="1">
      <protection locked="0"/>
    </xf>
    <xf numFmtId="3" fontId="10" fillId="0" borderId="0" xfId="0" applyNumberFormat="1" applyFont="1" applyProtection="1">
      <protection locked="0"/>
    </xf>
    <xf numFmtId="3" fontId="6" fillId="0" borderId="0" xfId="0" applyNumberFormat="1" applyFont="1" applyProtection="1">
      <protection locked="0"/>
    </xf>
    <xf numFmtId="3" fontId="4" fillId="0" borderId="0" xfId="0" applyNumberFormat="1" applyFont="1" applyProtection="1">
      <protection locked="0"/>
    </xf>
    <xf numFmtId="14" fontId="6" fillId="0" borderId="0" xfId="0" applyNumberFormat="1" applyFont="1" applyProtection="1">
      <protection locked="0"/>
    </xf>
    <xf numFmtId="0" fontId="24" fillId="0" borderId="0" xfId="0" applyFont="1" applyProtection="1">
      <protection locked="0"/>
    </xf>
    <xf numFmtId="3" fontId="0" fillId="0" borderId="0" xfId="0" applyNumberFormat="1" applyProtection="1">
      <protection locked="0"/>
    </xf>
    <xf numFmtId="3" fontId="4" fillId="0" borderId="2" xfId="1" applyNumberFormat="1" applyFont="1" applyBorder="1" applyAlignment="1" applyProtection="1">
      <protection locked="0"/>
    </xf>
    <xf numFmtId="3" fontId="4" fillId="0" borderId="0" xfId="1" applyNumberFormat="1" applyFont="1" applyBorder="1" applyAlignment="1" applyProtection="1">
      <protection locked="0"/>
    </xf>
    <xf numFmtId="3" fontId="4" fillId="0" borderId="2"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locked="0"/>
    </xf>
    <xf numFmtId="0" fontId="27" fillId="0" borderId="0" xfId="0" applyFont="1" applyAlignment="1" applyProtection="1">
      <alignment vertical="top" wrapText="1"/>
    </xf>
    <xf numFmtId="0" fontId="0" fillId="5" borderId="0" xfId="0" applyFill="1" applyProtection="1"/>
    <xf numFmtId="3" fontId="10" fillId="0" borderId="0" xfId="1" applyNumberFormat="1" applyFont="1" applyAlignment="1" applyProtection="1">
      <alignment horizontal="center"/>
    </xf>
    <xf numFmtId="3" fontId="10" fillId="0" borderId="0" xfId="1" applyNumberFormat="1" applyFont="1" applyAlignment="1" applyProtection="1">
      <alignment horizontal="center" wrapText="1"/>
    </xf>
    <xf numFmtId="3" fontId="11" fillId="0" borderId="0" xfId="1" applyNumberFormat="1" applyFont="1" applyAlignment="1" applyProtection="1">
      <alignment horizontal="center" wrapText="1"/>
    </xf>
    <xf numFmtId="3" fontId="10" fillId="0" borderId="0" xfId="1" applyNumberFormat="1" applyFont="1" applyAlignment="1" applyProtection="1">
      <alignment horizontal="right" wrapText="1"/>
    </xf>
    <xf numFmtId="9" fontId="10" fillId="0" borderId="0" xfId="0" applyNumberFormat="1" applyFont="1" applyAlignment="1" applyProtection="1">
      <alignment horizontal="center"/>
    </xf>
    <xf numFmtId="9" fontId="10" fillId="2" borderId="0" xfId="0" applyNumberFormat="1" applyFont="1" applyFill="1" applyAlignment="1" applyProtection="1">
      <alignment horizontal="center"/>
    </xf>
    <xf numFmtId="14" fontId="4" fillId="0" borderId="0" xfId="0" applyNumberFormat="1" applyFont="1" applyAlignment="1" applyProtection="1">
      <alignment horizontal="center"/>
    </xf>
    <xf numFmtId="38" fontId="4" fillId="0" borderId="0" xfId="0" applyNumberFormat="1" applyFont="1" applyBorder="1" applyProtection="1"/>
    <xf numFmtId="38" fontId="6" fillId="0" borderId="2" xfId="0" applyNumberFormat="1" applyFont="1" applyBorder="1" applyProtection="1"/>
    <xf numFmtId="3" fontId="4" fillId="0" borderId="2" xfId="1" applyNumberFormat="1" applyFont="1" applyBorder="1" applyAlignment="1" applyProtection="1">
      <alignment horizontal="right" wrapText="1"/>
    </xf>
    <xf numFmtId="3" fontId="6" fillId="0" borderId="2" xfId="1" applyNumberFormat="1" applyFont="1" applyBorder="1" applyAlignment="1" applyProtection="1">
      <alignment horizontal="right" wrapText="1"/>
    </xf>
    <xf numFmtId="0" fontId="2" fillId="0" borderId="0" xfId="11" applyFont="1" applyFill="1" applyBorder="1" applyProtection="1"/>
    <xf numFmtId="0" fontId="6" fillId="0" borderId="0" xfId="0" applyFont="1" applyAlignment="1" applyProtection="1"/>
    <xf numFmtId="0" fontId="4" fillId="0" borderId="0" xfId="0" applyFont="1" applyFill="1" applyProtection="1"/>
    <xf numFmtId="0" fontId="4" fillId="0" borderId="2" xfId="0" applyFont="1" applyFill="1" applyBorder="1" applyAlignment="1" applyProtection="1"/>
    <xf numFmtId="0" fontId="4" fillId="0" borderId="0" xfId="0" applyFont="1" applyFill="1" applyBorder="1" applyAlignment="1" applyProtection="1"/>
    <xf numFmtId="0" fontId="4" fillId="0" borderId="0" xfId="0" applyFont="1" applyAlignment="1" applyProtection="1"/>
    <xf numFmtId="0" fontId="25" fillId="0" borderId="0" xfId="0" applyFont="1" applyProtection="1"/>
    <xf numFmtId="0" fontId="17" fillId="0" borderId="6" xfId="0" applyFont="1" applyBorder="1" applyAlignment="1" applyProtection="1">
      <alignment horizontal="center" vertical="center" wrapText="1"/>
    </xf>
    <xf numFmtId="167" fontId="6" fillId="0" borderId="0" xfId="0" applyNumberFormat="1" applyFont="1" applyFill="1" applyAlignment="1" applyProtection="1">
      <alignment horizontal="center" wrapText="1"/>
      <protection locked="0"/>
    </xf>
    <xf numFmtId="0" fontId="6" fillId="0" borderId="0" xfId="0" applyFont="1" applyFill="1" applyAlignment="1" applyProtection="1">
      <alignment horizontal="center" wrapText="1"/>
      <protection locked="0"/>
    </xf>
    <xf numFmtId="0" fontId="6" fillId="0" borderId="0" xfId="0" applyNumberFormat="1" applyFont="1" applyFill="1" applyAlignment="1" applyProtection="1">
      <alignment horizontal="right" wrapText="1"/>
      <protection locked="0"/>
    </xf>
    <xf numFmtId="49" fontId="6" fillId="0" borderId="0" xfId="0" applyNumberFormat="1" applyFont="1" applyProtection="1">
      <protection locked="0"/>
    </xf>
    <xf numFmtId="49" fontId="6" fillId="0" borderId="0" xfId="0" applyNumberFormat="1" applyFont="1" applyFill="1" applyAlignment="1" applyProtection="1">
      <alignment horizontal="center" wrapText="1"/>
      <protection locked="0"/>
    </xf>
    <xf numFmtId="0" fontId="6" fillId="5" borderId="0" xfId="0" applyFont="1" applyFill="1" applyAlignment="1" applyProtection="1"/>
    <xf numFmtId="0" fontId="2" fillId="0" borderId="0" xfId="11" applyFont="1" applyAlignment="1" applyProtection="1">
      <alignment horizontal="center" wrapText="1"/>
    </xf>
    <xf numFmtId="167" fontId="2" fillId="0" borderId="0" xfId="11" applyNumberFormat="1" applyFont="1" applyFill="1" applyAlignment="1" applyProtection="1">
      <alignment horizontal="left" wrapText="1"/>
    </xf>
    <xf numFmtId="49" fontId="2" fillId="0" borderId="0" xfId="11" applyNumberFormat="1" applyFont="1" applyFill="1" applyBorder="1" applyAlignment="1" applyProtection="1">
      <alignment horizontal="left" wrapText="1"/>
    </xf>
    <xf numFmtId="0" fontId="4" fillId="0" borderId="2" xfId="0" applyFont="1" applyBorder="1" applyAlignment="1" applyProtection="1"/>
    <xf numFmtId="3" fontId="4" fillId="0" borderId="2" xfId="0" applyNumberFormat="1" applyFont="1" applyBorder="1" applyAlignment="1" applyProtection="1">
      <alignment horizontal="right"/>
    </xf>
    <xf numFmtId="1" fontId="4" fillId="0" borderId="0" xfId="0" applyNumberFormat="1" applyFont="1" applyBorder="1" applyAlignment="1" applyProtection="1">
      <alignment horizontal="right"/>
    </xf>
    <xf numFmtId="3" fontId="0" fillId="0" borderId="14" xfId="0" applyNumberFormat="1" applyBorder="1" applyAlignment="1" applyProtection="1">
      <alignment horizontal="right" wrapText="1"/>
    </xf>
    <xf numFmtId="3" fontId="17" fillId="0" borderId="14" xfId="0" applyNumberFormat="1" applyFont="1" applyBorder="1" applyAlignment="1" applyProtection="1">
      <alignment horizontal="right" wrapText="1"/>
    </xf>
    <xf numFmtId="3" fontId="4" fillId="0" borderId="15" xfId="0" applyNumberFormat="1" applyFont="1" applyBorder="1" applyAlignment="1" applyProtection="1">
      <alignment horizontal="right" wrapText="1"/>
    </xf>
    <xf numFmtId="3" fontId="4" fillId="0" borderId="2" xfId="0" applyNumberFormat="1" applyFont="1" applyBorder="1" applyProtection="1"/>
    <xf numFmtId="0" fontId="18" fillId="0" borderId="0" xfId="10" applyProtection="1">
      <protection locked="0"/>
    </xf>
    <xf numFmtId="0" fontId="4" fillId="0" borderId="0" xfId="10" applyFont="1" applyBorder="1" applyProtection="1">
      <protection locked="0"/>
    </xf>
    <xf numFmtId="0" fontId="18" fillId="0" borderId="0" xfId="10" applyAlignment="1" applyProtection="1">
      <alignment horizontal="center"/>
      <protection locked="0"/>
    </xf>
    <xf numFmtId="0" fontId="7" fillId="0" borderId="0" xfId="10" applyFont="1" applyFill="1" applyBorder="1" applyProtection="1">
      <protection locked="0"/>
    </xf>
    <xf numFmtId="0" fontId="6" fillId="0" borderId="0" xfId="10" applyFont="1" applyBorder="1" applyProtection="1">
      <protection locked="0"/>
    </xf>
    <xf numFmtId="0" fontId="8" fillId="0" borderId="0" xfId="0" applyFont="1" applyBorder="1" applyProtection="1">
      <protection locked="0"/>
    </xf>
    <xf numFmtId="0" fontId="26" fillId="0" borderId="0" xfId="0" applyFont="1" applyFill="1" applyProtection="1"/>
    <xf numFmtId="0" fontId="6" fillId="0" borderId="1" xfId="0" applyFont="1" applyFill="1" applyBorder="1" applyAlignment="1" applyProtection="1"/>
    <xf numFmtId="38" fontId="8" fillId="0" borderId="1" xfId="0" applyNumberFormat="1" applyFont="1" applyBorder="1" applyAlignment="1" applyProtection="1"/>
    <xf numFmtId="38" fontId="8" fillId="0" borderId="0" xfId="0" applyNumberFormat="1" applyFont="1" applyFill="1" applyAlignment="1" applyProtection="1"/>
    <xf numFmtId="38" fontId="6" fillId="0" borderId="0" xfId="0" applyNumberFormat="1" applyFont="1" applyFill="1" applyAlignment="1" applyProtection="1"/>
    <xf numFmtId="38" fontId="6" fillId="0" borderId="0" xfId="0" applyNumberFormat="1" applyFont="1" applyFill="1" applyBorder="1" applyAlignment="1" applyProtection="1"/>
    <xf numFmtId="38" fontId="8" fillId="0" borderId="2" xfId="0" applyNumberFormat="1" applyFont="1" applyBorder="1" applyAlignment="1" applyProtection="1"/>
    <xf numFmtId="0" fontId="4" fillId="0" borderId="0" xfId="0" applyFont="1" applyAlignment="1" applyProtection="1">
      <alignment horizontal="center"/>
    </xf>
    <xf numFmtId="0" fontId="2" fillId="0" borderId="7" xfId="11" applyFont="1" applyBorder="1" applyProtection="1"/>
    <xf numFmtId="14" fontId="4" fillId="0" borderId="0" xfId="0" applyNumberFormat="1" applyFont="1" applyAlignment="1" applyProtection="1">
      <alignment horizontal="center" wrapText="1"/>
    </xf>
    <xf numFmtId="0" fontId="4" fillId="0" borderId="0" xfId="0" applyFont="1" applyAlignment="1" applyProtection="1">
      <alignment horizontal="center" wrapText="1"/>
    </xf>
    <xf numFmtId="0" fontId="2" fillId="0" borderId="0" xfId="0" applyFont="1" applyAlignment="1" applyProtection="1">
      <alignment horizontal="center" wrapText="1"/>
    </xf>
    <xf numFmtId="0" fontId="2" fillId="5" borderId="0" xfId="0" applyFont="1" applyFill="1" applyProtection="1"/>
    <xf numFmtId="0" fontId="2" fillId="0" borderId="0" xfId="11" applyFont="1" applyBorder="1" applyProtection="1"/>
    <xf numFmtId="0" fontId="2" fillId="0" borderId="0" xfId="0" applyFont="1" applyBorder="1" applyProtection="1"/>
    <xf numFmtId="0" fontId="6" fillId="0" borderId="0" xfId="0" applyFont="1" applyBorder="1" applyAlignment="1" applyProtection="1">
      <alignment horizontal="center"/>
    </xf>
    <xf numFmtId="0" fontId="2" fillId="0" borderId="1" xfId="11" applyFont="1" applyBorder="1" applyProtection="1"/>
    <xf numFmtId="0" fontId="0" fillId="0" borderId="7" xfId="0" applyBorder="1" applyProtection="1"/>
    <xf numFmtId="0" fontId="4" fillId="0" borderId="2" xfId="0" applyFont="1" applyBorder="1" applyAlignment="1" applyProtection="1">
      <alignment wrapText="1"/>
    </xf>
    <xf numFmtId="0" fontId="4" fillId="0" borderId="15" xfId="0" applyFont="1" applyBorder="1" applyAlignment="1" applyProtection="1">
      <alignment vertical="top" wrapText="1"/>
    </xf>
    <xf numFmtId="0" fontId="6" fillId="0" borderId="15" xfId="0" applyFont="1" applyBorder="1" applyProtection="1"/>
    <xf numFmtId="0" fontId="2" fillId="0" borderId="15" xfId="0" applyFont="1" applyBorder="1" applyProtection="1"/>
    <xf numFmtId="0" fontId="6" fillId="0" borderId="15" xfId="0" applyFont="1" applyBorder="1" applyAlignment="1" applyProtection="1">
      <alignment horizontal="center"/>
    </xf>
    <xf numFmtId="3" fontId="4" fillId="0" borderId="15" xfId="0" applyNumberFormat="1" applyFont="1" applyBorder="1" applyAlignment="1" applyProtection="1">
      <alignment wrapText="1"/>
    </xf>
    <xf numFmtId="3" fontId="6" fillId="0" borderId="15" xfId="0" applyNumberFormat="1" applyFont="1" applyBorder="1" applyAlignment="1" applyProtection="1">
      <alignment wrapText="1"/>
    </xf>
    <xf numFmtId="0" fontId="0" fillId="0" borderId="16" xfId="0" applyBorder="1" applyProtection="1"/>
    <xf numFmtId="0" fontId="27" fillId="0" borderId="0" xfId="0" applyFont="1" applyAlignment="1" applyProtection="1">
      <alignment vertical="top" wrapText="1"/>
      <protection locked="0"/>
    </xf>
    <xf numFmtId="0" fontId="2" fillId="0" borderId="0" xfId="11" applyFont="1" applyAlignment="1" applyProtection="1">
      <alignment horizontal="center"/>
    </xf>
    <xf numFmtId="0" fontId="2" fillId="0" borderId="2" xfId="11" applyFont="1" applyBorder="1" applyProtection="1"/>
    <xf numFmtId="0" fontId="2" fillId="6" borderId="7" xfId="11" applyFont="1" applyFill="1" applyBorder="1" applyProtection="1"/>
    <xf numFmtId="0" fontId="2" fillId="6" borderId="2" xfId="11" applyFont="1" applyFill="1" applyBorder="1" applyProtection="1"/>
    <xf numFmtId="0" fontId="4" fillId="0" borderId="0" xfId="0" applyFont="1" applyAlignment="1" applyProtection="1">
      <alignment vertical="top" wrapText="1"/>
    </xf>
    <xf numFmtId="0" fontId="6" fillId="0" borderId="0" xfId="0" applyFont="1" applyAlignment="1" applyProtection="1">
      <alignment horizontal="right"/>
    </xf>
    <xf numFmtId="0" fontId="4" fillId="5" borderId="0" xfId="0" applyFont="1" applyFill="1" applyBorder="1" applyProtection="1"/>
    <xf numFmtId="0" fontId="7" fillId="0" borderId="2" xfId="0" applyFont="1" applyBorder="1" applyProtection="1"/>
    <xf numFmtId="0" fontId="0" fillId="0" borderId="0" xfId="0" applyAlignment="1" applyProtection="1">
      <alignment horizontal="left"/>
    </xf>
    <xf numFmtId="0" fontId="18" fillId="6" borderId="0" xfId="0" applyFont="1" applyFill="1" applyAlignment="1" applyProtection="1">
      <alignment horizontal="left"/>
    </xf>
    <xf numFmtId="0" fontId="33" fillId="0" borderId="2" xfId="0" applyFont="1" applyBorder="1" applyProtection="1"/>
    <xf numFmtId="0" fontId="33" fillId="0" borderId="0" xfId="0" applyFont="1" applyAlignment="1" applyProtection="1">
      <alignment horizontal="left"/>
    </xf>
    <xf numFmtId="0" fontId="14" fillId="0" borderId="0" xfId="0" applyFont="1" applyAlignment="1" applyProtection="1">
      <alignment horizontal="left"/>
    </xf>
    <xf numFmtId="0" fontId="18" fillId="0" borderId="0" xfId="0" applyFont="1" applyAlignment="1" applyProtection="1">
      <alignment horizontal="left"/>
    </xf>
    <xf numFmtId="0" fontId="4" fillId="5" borderId="0" xfId="0" applyFont="1" applyFill="1" applyAlignment="1" applyProtection="1"/>
    <xf numFmtId="0" fontId="4" fillId="5" borderId="0" xfId="0" applyFont="1" applyFill="1" applyAlignment="1" applyProtection="1">
      <alignment horizontal="left"/>
    </xf>
    <xf numFmtId="0" fontId="4" fillId="5" borderId="0" xfId="10" applyFont="1" applyFill="1" applyAlignment="1" applyProtection="1"/>
    <xf numFmtId="0" fontId="18" fillId="0" borderId="0" xfId="10" applyProtection="1"/>
    <xf numFmtId="0" fontId="18" fillId="0" borderId="0" xfId="10" applyFont="1" applyAlignment="1" applyProtection="1"/>
    <xf numFmtId="0" fontId="14" fillId="0" borderId="0" xfId="10" applyFont="1" applyAlignment="1" applyProtection="1"/>
    <xf numFmtId="0" fontId="6" fillId="0" borderId="0" xfId="10" applyFont="1" applyAlignment="1" applyProtection="1"/>
    <xf numFmtId="49" fontId="6" fillId="0" borderId="0" xfId="10" applyNumberFormat="1" applyFont="1" applyAlignment="1" applyProtection="1"/>
    <xf numFmtId="49" fontId="6" fillId="0" borderId="1" xfId="10" applyNumberFormat="1" applyFont="1" applyBorder="1" applyAlignment="1" applyProtection="1"/>
    <xf numFmtId="49" fontId="7" fillId="0" borderId="2" xfId="10" applyNumberFormat="1" applyFont="1" applyFill="1" applyBorder="1" applyAlignment="1" applyProtection="1"/>
    <xf numFmtId="49" fontId="7" fillId="0" borderId="0" xfId="10" applyNumberFormat="1" applyFont="1" applyFill="1" applyBorder="1" applyAlignment="1" applyProtection="1">
      <alignment horizontal="left" indent="1"/>
    </xf>
    <xf numFmtId="49" fontId="18" fillId="0" borderId="0" xfId="10" applyNumberFormat="1" applyFont="1" applyFill="1" applyBorder="1" applyAlignment="1" applyProtection="1"/>
    <xf numFmtId="0" fontId="18" fillId="0" borderId="0" xfId="10" applyAlignment="1" applyProtection="1">
      <alignment horizontal="left" indent="1"/>
    </xf>
    <xf numFmtId="0" fontId="7" fillId="0" borderId="2" xfId="10" applyFont="1" applyBorder="1" applyAlignment="1" applyProtection="1"/>
    <xf numFmtId="0" fontId="6" fillId="0" borderId="1" xfId="10" applyFont="1" applyBorder="1" applyAlignment="1" applyProtection="1"/>
    <xf numFmtId="0" fontId="7" fillId="0" borderId="2" xfId="10" applyFont="1" applyFill="1" applyBorder="1" applyAlignment="1" applyProtection="1"/>
    <xf numFmtId="14" fontId="17" fillId="0" borderId="0" xfId="10" applyNumberFormat="1" applyFont="1" applyProtection="1"/>
    <xf numFmtId="14" fontId="2" fillId="0" borderId="0" xfId="10" applyNumberFormat="1" applyFont="1" applyProtection="1"/>
    <xf numFmtId="0" fontId="24" fillId="0" borderId="0" xfId="11" applyFont="1" applyProtection="1"/>
    <xf numFmtId="0" fontId="18" fillId="6" borderId="0" xfId="0" applyFont="1" applyFill="1" applyProtection="1"/>
    <xf numFmtId="0" fontId="18" fillId="6" borderId="7" xfId="0" applyFont="1" applyFill="1" applyBorder="1" applyProtection="1"/>
    <xf numFmtId="3" fontId="2" fillId="0" borderId="0" xfId="0" applyNumberFormat="1" applyFont="1" applyAlignment="1" applyProtection="1">
      <alignment horizontal="right" wrapText="1"/>
    </xf>
    <xf numFmtId="3" fontId="2" fillId="0" borderId="0" xfId="0" applyNumberFormat="1" applyFont="1" applyAlignment="1" applyProtection="1">
      <alignment horizontal="right" wrapText="1"/>
      <protection locked="0"/>
    </xf>
    <xf numFmtId="0" fontId="11" fillId="0" borderId="2" xfId="0" applyFont="1" applyBorder="1" applyProtection="1"/>
    <xf numFmtId="3" fontId="2" fillId="0" borderId="6" xfId="0" applyNumberFormat="1" applyFont="1" applyBorder="1" applyAlignment="1" applyProtection="1">
      <alignment horizontal="right" wrapText="1"/>
      <protection locked="0"/>
    </xf>
    <xf numFmtId="0" fontId="2" fillId="0" borderId="0" xfId="0" applyFont="1" applyAlignment="1" applyProtection="1">
      <alignment horizontal="right"/>
      <protection locked="0"/>
    </xf>
    <xf numFmtId="3" fontId="17" fillId="0" borderId="6" xfId="0" applyNumberFormat="1" applyFont="1" applyBorder="1" applyAlignment="1" applyProtection="1">
      <alignment horizontal="right" vertical="top" wrapText="1"/>
      <protection locked="0"/>
    </xf>
    <xf numFmtId="3" fontId="2" fillId="0" borderId="6" xfId="0" applyNumberFormat="1" applyFont="1" applyBorder="1" applyAlignment="1" applyProtection="1">
      <alignment horizontal="right" vertical="top" wrapText="1"/>
      <protection locked="0"/>
    </xf>
    <xf numFmtId="3" fontId="17" fillId="0" borderId="6" xfId="0" applyNumberFormat="1" applyFont="1" applyBorder="1" applyAlignment="1" applyProtection="1">
      <alignment horizontal="right" vertical="top" wrapText="1"/>
    </xf>
    <xf numFmtId="3" fontId="2" fillId="0" borderId="6" xfId="0" applyNumberFormat="1" applyFont="1" applyBorder="1" applyAlignment="1" applyProtection="1">
      <alignment horizontal="right" vertical="top" wrapText="1"/>
    </xf>
    <xf numFmtId="0" fontId="2" fillId="0" borderId="6" xfId="0" applyFont="1" applyBorder="1" applyAlignment="1" applyProtection="1">
      <alignment horizontal="right"/>
      <protection locked="0"/>
    </xf>
    <xf numFmtId="0" fontId="17" fillId="0" borderId="6" xfId="0" applyFont="1" applyBorder="1" applyAlignment="1" applyProtection="1">
      <alignment horizontal="right"/>
    </xf>
    <xf numFmtId="0" fontId="2" fillId="0" borderId="6" xfId="0" applyFont="1" applyBorder="1" applyAlignment="1" applyProtection="1">
      <alignment horizontal="right"/>
    </xf>
    <xf numFmtId="0" fontId="17" fillId="0" borderId="6"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4" fillId="0" borderId="6" xfId="0" applyFont="1" applyBorder="1" applyAlignment="1" applyProtection="1">
      <alignment horizontal="center" vertical="top" wrapText="1"/>
    </xf>
    <xf numFmtId="0" fontId="2" fillId="0" borderId="0" xfId="0" applyFont="1" applyAlignment="1" applyProtection="1">
      <alignment horizontal="center"/>
    </xf>
    <xf numFmtId="0" fontId="2" fillId="0" borderId="6" xfId="0" applyFont="1" applyBorder="1" applyAlignment="1" applyProtection="1">
      <alignment horizontal="center"/>
    </xf>
    <xf numFmtId="0" fontId="13" fillId="0" borderId="9" xfId="0" applyFont="1" applyBorder="1" applyAlignment="1" applyProtection="1">
      <alignment horizontal="left" wrapText="1"/>
    </xf>
    <xf numFmtId="14" fontId="2" fillId="0" borderId="6" xfId="0" applyNumberFormat="1" applyFont="1" applyBorder="1" applyAlignment="1" applyProtection="1">
      <alignment horizontal="right"/>
    </xf>
    <xf numFmtId="0" fontId="9" fillId="0" borderId="0" xfId="0" applyFont="1" applyBorder="1" applyAlignment="1" applyProtection="1">
      <alignment vertical="top" wrapText="1"/>
    </xf>
    <xf numFmtId="3" fontId="10" fillId="0" borderId="1" xfId="1" applyNumberFormat="1" applyFont="1" applyFill="1" applyBorder="1" applyAlignment="1" applyProtection="1">
      <alignment horizontal="right" wrapText="1"/>
      <protection locked="0"/>
    </xf>
    <xf numFmtId="14" fontId="37" fillId="0" borderId="9" xfId="0" applyNumberFormat="1" applyFont="1" applyBorder="1" applyAlignment="1" applyProtection="1">
      <alignment horizontal="center" wrapText="1"/>
    </xf>
    <xf numFmtId="14" fontId="32" fillId="0" borderId="17" xfId="0" applyNumberFormat="1" applyFont="1" applyBorder="1" applyAlignment="1" applyProtection="1">
      <alignment horizontal="center" wrapText="1"/>
    </xf>
    <xf numFmtId="14" fontId="37" fillId="0" borderId="9" xfId="0" applyNumberFormat="1" applyFont="1" applyBorder="1" applyAlignment="1" applyProtection="1">
      <alignment horizontal="center" vertical="top" wrapText="1"/>
    </xf>
    <xf numFmtId="14" fontId="32" fillId="0" borderId="9" xfId="0" applyNumberFormat="1" applyFont="1" applyBorder="1" applyAlignment="1" applyProtection="1">
      <alignment horizontal="center" vertical="top" wrapText="1"/>
    </xf>
    <xf numFmtId="14" fontId="13" fillId="0" borderId="13" xfId="0" applyNumberFormat="1" applyFont="1" applyBorder="1" applyAlignment="1" applyProtection="1">
      <alignment horizontal="center" vertical="center"/>
    </xf>
    <xf numFmtId="49" fontId="2" fillId="0" borderId="13" xfId="0" applyNumberFormat="1" applyFont="1" applyBorder="1" applyAlignment="1" applyProtection="1">
      <alignment horizontal="left" vertical="center"/>
    </xf>
    <xf numFmtId="14" fontId="17" fillId="0" borderId="6" xfId="0" applyNumberFormat="1" applyFont="1" applyBorder="1" applyAlignment="1" applyProtection="1">
      <alignment horizontal="center"/>
    </xf>
    <xf numFmtId="14" fontId="2" fillId="0" borderId="6" xfId="0" applyNumberFormat="1" applyFont="1" applyBorder="1" applyAlignment="1" applyProtection="1">
      <alignment horizontal="center"/>
    </xf>
    <xf numFmtId="0" fontId="2" fillId="0" borderId="6" xfId="0" applyFont="1" applyFill="1" applyBorder="1" applyAlignment="1" applyProtection="1">
      <alignment horizontal="center"/>
    </xf>
    <xf numFmtId="0" fontId="2" fillId="0" borderId="6" xfId="11" applyNumberFormat="1" applyFont="1" applyBorder="1" applyAlignment="1" applyProtection="1">
      <alignment horizontal="left"/>
    </xf>
    <xf numFmtId="0" fontId="2" fillId="0" borderId="6" xfId="11" applyFont="1" applyBorder="1" applyProtection="1"/>
    <xf numFmtId="14" fontId="6" fillId="0" borderId="0" xfId="0" applyNumberFormat="1" applyFont="1" applyAlignment="1" applyProtection="1">
      <alignment horizontal="center"/>
    </xf>
    <xf numFmtId="0" fontId="2" fillId="0" borderId="9" xfId="0" applyFont="1" applyBorder="1" applyAlignment="1" applyProtection="1">
      <alignment horizontal="center"/>
    </xf>
    <xf numFmtId="49" fontId="6" fillId="0" borderId="0" xfId="0" applyNumberFormat="1" applyFont="1" applyBorder="1" applyAlignment="1" applyProtection="1">
      <alignment horizontal="left" indent="1"/>
    </xf>
    <xf numFmtId="0" fontId="9" fillId="0" borderId="1" xfId="0" applyFont="1" applyBorder="1" applyAlignment="1" applyProtection="1">
      <alignment vertical="top" wrapText="1"/>
    </xf>
    <xf numFmtId="0" fontId="22" fillId="0" borderId="1" xfId="0" applyFont="1" applyBorder="1" applyAlignment="1" applyProtection="1">
      <alignment vertical="top" wrapText="1"/>
    </xf>
    <xf numFmtId="0" fontId="8" fillId="0" borderId="7" xfId="0" applyFont="1" applyBorder="1" applyProtection="1"/>
    <xf numFmtId="0" fontId="10" fillId="0" borderId="0" xfId="0" applyFont="1" applyAlignment="1" applyProtection="1">
      <alignment horizontal="left" indent="1"/>
    </xf>
    <xf numFmtId="0" fontId="10" fillId="0" borderId="1" xfId="0" applyFont="1" applyBorder="1" applyAlignment="1" applyProtection="1">
      <alignment horizontal="left" indent="1"/>
    </xf>
    <xf numFmtId="3" fontId="10" fillId="0" borderId="2" xfId="1" applyNumberFormat="1" applyFont="1" applyBorder="1" applyAlignment="1" applyProtection="1">
      <alignment horizontal="right" wrapText="1"/>
    </xf>
    <xf numFmtId="3" fontId="6" fillId="0" borderId="0" xfId="0" applyNumberFormat="1" applyFont="1" applyBorder="1" applyAlignment="1" applyProtection="1">
      <alignment wrapText="1"/>
    </xf>
    <xf numFmtId="0" fontId="0" fillId="0" borderId="0" xfId="0" applyBorder="1" applyAlignment="1" applyProtection="1">
      <alignment wrapText="1"/>
    </xf>
    <xf numFmtId="0" fontId="0" fillId="0" borderId="0" xfId="0" applyBorder="1" applyAlignment="1" applyProtection="1">
      <protection locked="0"/>
    </xf>
    <xf numFmtId="3" fontId="6" fillId="0" borderId="1" xfId="0" applyNumberFormat="1" applyFont="1" applyBorder="1" applyAlignment="1" applyProtection="1">
      <alignment wrapText="1"/>
    </xf>
    <xf numFmtId="0" fontId="17" fillId="0" borderId="4" xfId="0" applyFont="1" applyFill="1" applyBorder="1" applyAlignment="1" applyProtection="1">
      <alignment horizontal="right"/>
    </xf>
    <xf numFmtId="10" fontId="0" fillId="0" borderId="0" xfId="0" applyNumberFormat="1" applyFill="1" applyAlignment="1" applyProtection="1">
      <alignment horizontal="right"/>
    </xf>
    <xf numFmtId="0" fontId="18" fillId="0" borderId="0" xfId="0" applyFont="1" applyFill="1" applyBorder="1" applyProtection="1"/>
    <xf numFmtId="0" fontId="4" fillId="0" borderId="1" xfId="0" applyFont="1" applyBorder="1" applyAlignment="1" applyProtection="1">
      <alignment vertical="top" wrapText="1"/>
      <protection locked="0"/>
    </xf>
    <xf numFmtId="3" fontId="4" fillId="0" borderId="1" xfId="0" applyNumberFormat="1" applyFont="1" applyBorder="1" applyAlignment="1" applyProtection="1">
      <alignment wrapText="1"/>
      <protection locked="0"/>
    </xf>
    <xf numFmtId="3" fontId="6" fillId="0" borderId="1" xfId="0" applyNumberFormat="1" applyFont="1" applyBorder="1" applyAlignment="1" applyProtection="1">
      <alignment wrapText="1"/>
      <protection locked="0"/>
    </xf>
    <xf numFmtId="0" fontId="27" fillId="0" borderId="0" xfId="0" applyFont="1" applyAlignment="1" applyProtection="1">
      <alignment vertical="center"/>
    </xf>
    <xf numFmtId="0" fontId="7" fillId="0" borderId="0" xfId="0" applyFont="1" applyBorder="1" applyProtection="1">
      <protection locked="0"/>
    </xf>
    <xf numFmtId="0" fontId="2" fillId="6" borderId="0" xfId="0" applyFont="1" applyFill="1" applyProtection="1"/>
    <xf numFmtId="0" fontId="2" fillId="6" borderId="7" xfId="0" applyFont="1" applyFill="1" applyBorder="1" applyProtection="1"/>
    <xf numFmtId="49" fontId="6" fillId="0" borderId="0" xfId="0" applyNumberFormat="1" applyFont="1" applyProtection="1"/>
    <xf numFmtId="0" fontId="18" fillId="0" borderId="0" xfId="10" applyAlignment="1" applyProtection="1">
      <alignment vertical="top"/>
      <protection locked="0"/>
    </xf>
    <xf numFmtId="3" fontId="2" fillId="0" borderId="2" xfId="0" applyNumberFormat="1" applyFont="1" applyBorder="1" applyAlignment="1" applyProtection="1">
      <alignment horizontal="right" wrapText="1"/>
    </xf>
    <xf numFmtId="0" fontId="2" fillId="0" borderId="0" xfId="0" applyFont="1" applyAlignment="1" applyProtection="1">
      <alignment wrapText="1"/>
      <protection locked="0"/>
    </xf>
    <xf numFmtId="0" fontId="2" fillId="0" borderId="2" xfId="11" applyFont="1" applyFill="1" applyBorder="1" applyAlignment="1" applyProtection="1">
      <alignment horizontal="left"/>
    </xf>
    <xf numFmtId="3" fontId="10" fillId="0" borderId="0" xfId="0" applyNumberFormat="1" applyFont="1" applyProtection="1"/>
    <xf numFmtId="3" fontId="6" fillId="7" borderId="0" xfId="0" applyNumberFormat="1" applyFont="1" applyFill="1" applyBorder="1" applyAlignment="1" applyProtection="1">
      <alignment horizontal="right" wrapText="1"/>
    </xf>
    <xf numFmtId="49" fontId="2" fillId="0" borderId="6" xfId="0" applyNumberFormat="1" applyFont="1" applyFill="1" applyBorder="1" applyAlignment="1" applyProtection="1"/>
    <xf numFmtId="49" fontId="2" fillId="6" borderId="6" xfId="0" applyNumberFormat="1" applyFont="1" applyFill="1" applyBorder="1" applyAlignment="1" applyProtection="1"/>
    <xf numFmtId="49" fontId="18" fillId="6" borderId="6" xfId="0" applyNumberFormat="1" applyFont="1" applyFill="1" applyBorder="1" applyAlignment="1" applyProtection="1"/>
    <xf numFmtId="49" fontId="18" fillId="6" borderId="6" xfId="0" applyNumberFormat="1" applyFont="1" applyFill="1" applyBorder="1" applyAlignment="1" applyProtection="1">
      <alignment horizontal="left"/>
    </xf>
    <xf numFmtId="49" fontId="2" fillId="6" borderId="6" xfId="11" applyNumberFormat="1" applyFont="1" applyFill="1" applyBorder="1" applyAlignment="1" applyProtection="1">
      <alignment horizontal="left"/>
    </xf>
    <xf numFmtId="0" fontId="0" fillId="6" borderId="0" xfId="0" applyFill="1" applyAlignment="1" applyProtection="1">
      <alignment horizontal="left"/>
    </xf>
    <xf numFmtId="1" fontId="2" fillId="0" borderId="0" xfId="0" applyNumberFormat="1" applyFont="1" applyProtection="1">
      <protection locked="0"/>
    </xf>
    <xf numFmtId="0" fontId="0" fillId="0" borderId="2" xfId="0" applyBorder="1" applyAlignment="1" applyProtection="1">
      <alignment horizontal="left"/>
    </xf>
    <xf numFmtId="0" fontId="18" fillId="6" borderId="2" xfId="0" applyFont="1" applyFill="1" applyBorder="1" applyAlignment="1" applyProtection="1">
      <alignment horizontal="left"/>
    </xf>
    <xf numFmtId="0" fontId="17" fillId="6" borderId="0" xfId="0" applyFont="1" applyFill="1" applyProtection="1">
      <protection locked="0"/>
    </xf>
    <xf numFmtId="0" fontId="0" fillId="0" borderId="0" xfId="0"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17" fillId="6" borderId="0" xfId="10" applyFont="1" applyFill="1" applyProtection="1">
      <protection locked="0"/>
    </xf>
    <xf numFmtId="0" fontId="2" fillId="0" borderId="2" xfId="11" applyFont="1" applyFill="1" applyBorder="1" applyProtection="1"/>
    <xf numFmtId="0" fontId="6" fillId="0" borderId="0" xfId="0" applyFont="1" applyAlignment="1" applyProtection="1">
      <alignment horizontal="left" indent="1"/>
    </xf>
    <xf numFmtId="0" fontId="2" fillId="0" borderId="0" xfId="0" applyFont="1" applyFill="1" applyBorder="1" applyAlignment="1" applyProtection="1">
      <alignment horizontal="right"/>
    </xf>
    <xf numFmtId="0" fontId="6" fillId="0" borderId="0" xfId="0" applyFont="1" applyBorder="1" applyAlignment="1" applyProtection="1">
      <alignment horizontal="left" indent="1"/>
      <protection locked="0"/>
    </xf>
    <xf numFmtId="3" fontId="6" fillId="0" borderId="0" xfId="0" applyNumberFormat="1" applyFont="1" applyFill="1" applyBorder="1" applyAlignment="1" applyProtection="1">
      <alignment horizontal="right" wrapText="1"/>
    </xf>
    <xf numFmtId="0" fontId="2" fillId="0" borderId="0" xfId="0" applyFont="1" applyAlignment="1" applyProtection="1"/>
    <xf numFmtId="0" fontId="2" fillId="0" borderId="0" xfId="10" applyFont="1" applyAlignment="1" applyProtection="1">
      <alignment horizontal="left" indent="1"/>
    </xf>
    <xf numFmtId="0" fontId="6" fillId="0" borderId="0" xfId="10" applyFont="1" applyBorder="1" applyAlignment="1" applyProtection="1"/>
    <xf numFmtId="0" fontId="2" fillId="0" borderId="0" xfId="10" applyFont="1" applyBorder="1" applyAlignment="1" applyProtection="1">
      <alignment horizontal="left" indent="1"/>
    </xf>
    <xf numFmtId="14" fontId="2" fillId="0" borderId="0" xfId="0" applyNumberFormat="1" applyFont="1" applyBorder="1" applyAlignment="1" applyProtection="1">
      <alignment horizontal="right"/>
    </xf>
    <xf numFmtId="14" fontId="17" fillId="0" borderId="0" xfId="10" applyNumberFormat="1" applyFont="1" applyAlignment="1" applyProtection="1">
      <alignment horizontal="center"/>
    </xf>
    <xf numFmtId="49" fontId="6" fillId="0" borderId="0" xfId="0" applyNumberFormat="1" applyFont="1" applyBorder="1" applyAlignment="1" applyProtection="1">
      <alignment horizontal="left" indent="1"/>
      <protection locked="0"/>
    </xf>
    <xf numFmtId="0" fontId="2" fillId="6" borderId="0" xfId="0" applyFont="1" applyFill="1" applyBorder="1" applyAlignment="1" applyProtection="1">
      <alignment horizontal="right"/>
    </xf>
    <xf numFmtId="49" fontId="6" fillId="0" borderId="0" xfId="10" applyNumberFormat="1" applyFont="1" applyBorder="1" applyAlignment="1" applyProtection="1"/>
    <xf numFmtId="0" fontId="18" fillId="0" borderId="0" xfId="10" applyAlignment="1" applyProtection="1">
      <alignment horizontal="right"/>
      <protection locked="0"/>
    </xf>
    <xf numFmtId="0" fontId="18" fillId="0" borderId="0" xfId="10" applyAlignment="1" applyProtection="1">
      <alignment horizontal="right"/>
    </xf>
    <xf numFmtId="0" fontId="2" fillId="0" borderId="0" xfId="11" applyFont="1" applyFill="1" applyAlignment="1" applyProtection="1">
      <alignment horizontal="right"/>
    </xf>
    <xf numFmtId="0" fontId="2" fillId="0" borderId="0" xfId="11" applyAlignment="1" applyProtection="1">
      <alignment horizontal="right"/>
    </xf>
    <xf numFmtId="0" fontId="2" fillId="6" borderId="2" xfId="11" applyFont="1" applyFill="1" applyBorder="1" applyAlignment="1" applyProtection="1">
      <alignment horizontal="right"/>
    </xf>
    <xf numFmtId="0" fontId="2" fillId="6" borderId="0" xfId="11" applyFont="1" applyFill="1" applyAlignment="1" applyProtection="1">
      <alignment horizontal="right"/>
    </xf>
    <xf numFmtId="0" fontId="2" fillId="0" borderId="0" xfId="11" applyFont="1" applyFill="1" applyBorder="1" applyAlignment="1" applyProtection="1">
      <alignment horizontal="right"/>
    </xf>
    <xf numFmtId="0" fontId="2" fillId="0" borderId="2" xfId="11" applyFont="1" applyFill="1" applyBorder="1" applyAlignment="1" applyProtection="1">
      <alignment horizontal="right"/>
    </xf>
    <xf numFmtId="0" fontId="18" fillId="0" borderId="0" xfId="10" applyFill="1" applyAlignment="1" applyProtection="1">
      <alignment horizontal="right"/>
      <protection locked="0"/>
    </xf>
    <xf numFmtId="0" fontId="2" fillId="0" borderId="0" xfId="11" applyFont="1" applyFill="1" applyBorder="1" applyAlignment="1" applyProtection="1"/>
    <xf numFmtId="3" fontId="2" fillId="0" borderId="0" xfId="0" applyNumberFormat="1" applyFont="1" applyProtection="1">
      <protection locked="0"/>
    </xf>
    <xf numFmtId="3" fontId="17" fillId="0" borderId="2" xfId="0" applyNumberFormat="1" applyFont="1" applyBorder="1" applyProtection="1"/>
    <xf numFmtId="3" fontId="18" fillId="0" borderId="2" xfId="0" applyNumberFormat="1" applyFont="1" applyBorder="1" applyProtection="1"/>
    <xf numFmtId="3" fontId="0" fillId="0" borderId="2" xfId="0" applyNumberFormat="1" applyBorder="1" applyProtection="1"/>
    <xf numFmtId="3" fontId="17" fillId="0" borderId="0" xfId="0" applyNumberFormat="1" applyFont="1" applyBorder="1" applyProtection="1">
      <protection locked="0"/>
    </xf>
    <xf numFmtId="3" fontId="0" fillId="0" borderId="0" xfId="0" applyNumberFormat="1" applyBorder="1" applyProtection="1">
      <protection locked="0"/>
    </xf>
    <xf numFmtId="3" fontId="18" fillId="0" borderId="0" xfId="0" applyNumberFormat="1" applyFont="1" applyBorder="1" applyProtection="1">
      <protection locked="0"/>
    </xf>
    <xf numFmtId="3" fontId="2" fillId="0" borderId="0" xfId="0" applyNumberFormat="1" applyFont="1" applyBorder="1" applyProtection="1"/>
    <xf numFmtId="3" fontId="2" fillId="0" borderId="0" xfId="0" applyNumberFormat="1" applyFont="1" applyBorder="1" applyProtection="1">
      <protection locked="0"/>
    </xf>
    <xf numFmtId="3" fontId="2" fillId="0" borderId="2" xfId="0" applyNumberFormat="1" applyFont="1" applyBorder="1" applyProtection="1"/>
    <xf numFmtId="3" fontId="0" fillId="0" borderId="0" xfId="0" applyNumberFormat="1" applyAlignment="1" applyProtection="1">
      <protection locked="0"/>
    </xf>
    <xf numFmtId="3" fontId="2" fillId="0" borderId="0" xfId="0" applyNumberFormat="1" applyFont="1" applyProtection="1"/>
    <xf numFmtId="3" fontId="4" fillId="0" borderId="2" xfId="10" applyNumberFormat="1" applyFont="1" applyBorder="1" applyProtection="1"/>
    <xf numFmtId="3" fontId="6" fillId="0" borderId="2" xfId="10" applyNumberFormat="1" applyFont="1" applyBorder="1" applyProtection="1"/>
    <xf numFmtId="3" fontId="4" fillId="0" borderId="0" xfId="10" applyNumberFormat="1" applyFont="1" applyBorder="1" applyProtection="1">
      <protection locked="0"/>
    </xf>
    <xf numFmtId="3" fontId="18" fillId="0" borderId="0" xfId="10" applyNumberFormat="1" applyFont="1" applyFill="1" applyBorder="1" applyAlignment="1" applyProtection="1">
      <protection locked="0"/>
    </xf>
    <xf numFmtId="3" fontId="2" fillId="0" borderId="0" xfId="10" applyNumberFormat="1" applyFont="1" applyProtection="1">
      <protection locked="0"/>
    </xf>
    <xf numFmtId="3" fontId="18" fillId="0" borderId="0" xfId="10" applyNumberFormat="1" applyProtection="1">
      <protection locked="0"/>
    </xf>
    <xf numFmtId="3" fontId="17" fillId="0" borderId="2" xfId="10" applyNumberFormat="1" applyFont="1" applyBorder="1" applyProtection="1"/>
    <xf numFmtId="3" fontId="18" fillId="0" borderId="2" xfId="10" applyNumberFormat="1" applyBorder="1" applyProtection="1"/>
    <xf numFmtId="3" fontId="2" fillId="0" borderId="0" xfId="10" applyNumberFormat="1" applyFont="1" applyProtection="1"/>
    <xf numFmtId="3" fontId="2" fillId="0" borderId="2" xfId="10" applyNumberFormat="1" applyFont="1" applyBorder="1" applyProtection="1"/>
    <xf numFmtId="3" fontId="17" fillId="0" borderId="0" xfId="10" applyNumberFormat="1" applyFont="1" applyBorder="1" applyProtection="1"/>
    <xf numFmtId="3" fontId="2" fillId="0" borderId="0" xfId="10" applyNumberFormat="1" applyFont="1" applyBorder="1" applyProtection="1"/>
    <xf numFmtId="3" fontId="6" fillId="0" borderId="0" xfId="10" applyNumberFormat="1" applyFont="1" applyProtection="1"/>
    <xf numFmtId="14" fontId="32" fillId="0" borderId="13" xfId="0" applyNumberFormat="1" applyFont="1" applyBorder="1" applyAlignment="1" applyProtection="1">
      <alignment horizontal="center" vertical="center"/>
    </xf>
    <xf numFmtId="0" fontId="2" fillId="0" borderId="2" xfId="0" applyFont="1" applyFill="1" applyBorder="1" applyAlignment="1" applyProtection="1">
      <alignment horizontal="left"/>
    </xf>
    <xf numFmtId="49" fontId="2" fillId="0" borderId="0" xfId="0" applyNumberFormat="1" applyFont="1" applyProtection="1">
      <protection locked="0"/>
    </xf>
    <xf numFmtId="3" fontId="7" fillId="0" borderId="0" xfId="0" applyNumberFormat="1" applyFont="1" applyBorder="1" applyAlignment="1" applyProtection="1">
      <alignment horizontal="left" wrapText="1"/>
      <protection locked="0"/>
    </xf>
    <xf numFmtId="0" fontId="18" fillId="0" borderId="0" xfId="0" applyFont="1" applyFill="1" applyProtection="1"/>
    <xf numFmtId="0" fontId="2" fillId="0" borderId="2" xfId="0" applyFont="1" applyFill="1" applyBorder="1" applyProtection="1"/>
    <xf numFmtId="0" fontId="2" fillId="0" borderId="0" xfId="0" applyFont="1" applyFill="1" applyAlignment="1" applyProtection="1">
      <alignment horizontal="left"/>
    </xf>
    <xf numFmtId="0" fontId="2" fillId="6" borderId="2" xfId="0" applyFont="1" applyFill="1" applyBorder="1" applyAlignment="1" applyProtection="1">
      <alignment horizontal="left"/>
    </xf>
    <xf numFmtId="0" fontId="2" fillId="0" borderId="0" xfId="0" applyFont="1" applyAlignment="1" applyProtection="1">
      <alignment horizontal="left"/>
    </xf>
    <xf numFmtId="0" fontId="2" fillId="0" borderId="2" xfId="0" applyFont="1" applyBorder="1" applyAlignment="1" applyProtection="1">
      <alignment horizontal="left"/>
    </xf>
    <xf numFmtId="0" fontId="2" fillId="0" borderId="0" xfId="11" applyFont="1" applyFill="1" applyAlignment="1" applyProtection="1">
      <alignment horizontal="center"/>
    </xf>
    <xf numFmtId="38" fontId="2" fillId="0" borderId="2" xfId="11" applyNumberFormat="1" applyFont="1" applyFill="1" applyBorder="1" applyAlignment="1" applyProtection="1">
      <alignment horizontal="left"/>
    </xf>
    <xf numFmtId="0" fontId="14" fillId="0" borderId="0" xfId="0" applyFont="1" applyAlignment="1" applyProtection="1">
      <alignment horizontal="center"/>
    </xf>
    <xf numFmtId="0" fontId="2" fillId="0" borderId="2" xfId="0" applyFont="1" applyBorder="1" applyAlignment="1" applyProtection="1">
      <alignment horizontal="right"/>
    </xf>
    <xf numFmtId="0" fontId="2" fillId="0" borderId="0" xfId="0" applyFont="1" applyFill="1" applyBorder="1" applyProtection="1"/>
    <xf numFmtId="0" fontId="2" fillId="0" borderId="0" xfId="0" applyFont="1" applyAlignment="1" applyProtection="1">
      <alignment horizontal="right"/>
    </xf>
    <xf numFmtId="0" fontId="2" fillId="6" borderId="2" xfId="0" applyFont="1" applyFill="1" applyBorder="1" applyAlignment="1" applyProtection="1">
      <alignment horizontal="right"/>
    </xf>
    <xf numFmtId="3" fontId="17" fillId="0" borderId="2" xfId="0" applyNumberFormat="1" applyFont="1" applyBorder="1" applyAlignment="1" applyProtection="1">
      <alignment horizontal="right"/>
    </xf>
    <xf numFmtId="0" fontId="2" fillId="0" borderId="1" xfId="0" applyFont="1" applyBorder="1" applyAlignment="1" applyProtection="1">
      <alignment horizontal="right"/>
    </xf>
    <xf numFmtId="14" fontId="2" fillId="0" borderId="9" xfId="0" applyNumberFormat="1" applyFont="1" applyBorder="1" applyAlignment="1" applyProtection="1">
      <alignment horizontal="center" wrapText="1"/>
    </xf>
    <xf numFmtId="3" fontId="2" fillId="0" borderId="6" xfId="0" applyNumberFormat="1" applyFont="1" applyBorder="1" applyAlignment="1" applyProtection="1">
      <alignment horizontal="right"/>
      <protection locked="0"/>
    </xf>
    <xf numFmtId="3" fontId="2" fillId="0" borderId="6" xfId="18" applyNumberFormat="1" applyBorder="1" applyAlignment="1">
      <alignment horizontal="right" wrapText="1"/>
    </xf>
    <xf numFmtId="3" fontId="2" fillId="0" borderId="0" xfId="0" applyNumberFormat="1" applyFont="1" applyAlignment="1" applyProtection="1">
      <alignment horizontal="right"/>
      <protection locked="0"/>
    </xf>
    <xf numFmtId="0" fontId="2" fillId="0" borderId="0" xfId="0" applyFont="1" applyProtection="1">
      <protection locked="0"/>
    </xf>
    <xf numFmtId="0" fontId="6" fillId="0" borderId="0" xfId="0" applyFont="1" applyProtection="1">
      <protection locked="0"/>
    </xf>
    <xf numFmtId="0" fontId="6" fillId="0" borderId="0" xfId="0" applyFont="1" applyProtection="1">
      <protection locked="0"/>
    </xf>
    <xf numFmtId="0" fontId="6" fillId="0" borderId="0" xfId="0" applyFont="1" applyAlignment="1">
      <alignment horizontal="left" vertical="top"/>
    </xf>
    <xf numFmtId="0" fontId="6" fillId="0" borderId="0" xfId="0" applyFont="1"/>
    <xf numFmtId="0" fontId="6" fillId="0" borderId="2" xfId="0" applyFont="1" applyBorder="1"/>
    <xf numFmtId="14" fontId="4" fillId="0" borderId="0" xfId="0" applyNumberFormat="1" applyFont="1" applyProtection="1">
      <protection locked="0"/>
    </xf>
    <xf numFmtId="0" fontId="0" fillId="0" borderId="2" xfId="0" applyBorder="1" applyProtection="1">
      <protection locked="0"/>
    </xf>
    <xf numFmtId="3" fontId="4" fillId="0" borderId="2" xfId="0" applyNumberFormat="1" applyFont="1" applyBorder="1" applyProtection="1">
      <protection locked="0"/>
    </xf>
    <xf numFmtId="3" fontId="6" fillId="0" borderId="2" xfId="0" applyNumberFormat="1" applyFont="1" applyBorder="1" applyProtection="1">
      <protection locked="0"/>
    </xf>
    <xf numFmtId="0" fontId="4" fillId="5" borderId="0" xfId="14" applyFont="1" applyFill="1"/>
    <xf numFmtId="0" fontId="6" fillId="5" borderId="0" xfId="14" applyFont="1" applyFill="1"/>
    <xf numFmtId="3" fontId="6" fillId="5" borderId="0" xfId="14" applyNumberFormat="1" applyFont="1" applyFill="1"/>
    <xf numFmtId="0" fontId="40" fillId="5" borderId="0" xfId="14" applyFill="1"/>
    <xf numFmtId="0" fontId="40" fillId="0" borderId="0" xfId="14"/>
    <xf numFmtId="0" fontId="4" fillId="0" borderId="0" xfId="14" applyFont="1" applyFill="1"/>
    <xf numFmtId="0" fontId="6" fillId="0" borderId="0" xfId="14" applyFont="1" applyFill="1"/>
    <xf numFmtId="3" fontId="6" fillId="0" borderId="0" xfId="14" applyNumberFormat="1" applyFont="1" applyFill="1"/>
    <xf numFmtId="0" fontId="40" fillId="0" borderId="0" xfId="14" applyFill="1"/>
    <xf numFmtId="0" fontId="6" fillId="0" borderId="0" xfId="14" applyNumberFormat="1" applyFont="1" applyFill="1"/>
    <xf numFmtId="0" fontId="6" fillId="0" borderId="0" xfId="14" applyFont="1"/>
    <xf numFmtId="0" fontId="4" fillId="0" borderId="0" xfId="14" applyFont="1"/>
    <xf numFmtId="0" fontId="6" fillId="0" borderId="0" xfId="14" applyNumberFormat="1" applyFont="1"/>
    <xf numFmtId="0" fontId="1" fillId="0" borderId="0" xfId="14" applyNumberFormat="1" applyFont="1"/>
    <xf numFmtId="14" fontId="6" fillId="0" borderId="0" xfId="14" applyNumberFormat="1" applyFont="1"/>
    <xf numFmtId="0" fontId="24" fillId="0" borderId="0" xfId="14" applyFont="1"/>
    <xf numFmtId="0" fontId="1" fillId="0" borderId="0" xfId="14" applyFont="1"/>
    <xf numFmtId="3" fontId="6" fillId="0" borderId="0" xfId="14" applyNumberFormat="1" applyFont="1"/>
    <xf numFmtId="0" fontId="6" fillId="0" borderId="0" xfId="14" applyFont="1" applyFill="1" applyAlignment="1"/>
    <xf numFmtId="0" fontId="6" fillId="0" borderId="0" xfId="14" applyFont="1" applyAlignment="1"/>
    <xf numFmtId="3" fontId="4" fillId="0" borderId="0" xfId="14" applyNumberFormat="1" applyFont="1"/>
    <xf numFmtId="0" fontId="6" fillId="0" borderId="0" xfId="14" applyFont="1" applyFill="1" applyBorder="1" applyAlignment="1"/>
    <xf numFmtId="0" fontId="7" fillId="0" borderId="0" xfId="14" applyFont="1" applyAlignment="1"/>
    <xf numFmtId="0" fontId="6" fillId="0" borderId="0" xfId="14" applyFont="1" applyBorder="1"/>
    <xf numFmtId="0" fontId="4" fillId="0" borderId="0" xfId="14" applyFont="1" applyBorder="1"/>
    <xf numFmtId="3" fontId="6" fillId="0" borderId="0" xfId="14" applyNumberFormat="1" applyFont="1" applyBorder="1"/>
    <xf numFmtId="0" fontId="1" fillId="0" borderId="0" xfId="14" applyFont="1" applyFill="1" applyBorder="1" applyAlignment="1"/>
    <xf numFmtId="0" fontId="6" fillId="0" borderId="0" xfId="14" applyFont="1" applyBorder="1" applyAlignment="1"/>
    <xf numFmtId="3" fontId="40" fillId="0" borderId="0" xfId="14" applyNumberFormat="1"/>
    <xf numFmtId="3" fontId="4" fillId="0" borderId="0" xfId="14" applyNumberFormat="1" applyFont="1" applyAlignment="1"/>
    <xf numFmtId="3" fontId="6" fillId="0" borderId="0" xfId="14" applyNumberFormat="1" applyFont="1" applyBorder="1" applyAlignment="1"/>
    <xf numFmtId="0" fontId="41" fillId="0" borderId="0" xfId="14" applyFont="1" applyBorder="1"/>
    <xf numFmtId="0" fontId="42" fillId="0" borderId="0" xfId="14" applyFont="1" applyBorder="1"/>
    <xf numFmtId="0" fontId="24" fillId="0" borderId="0" xfId="14" applyFont="1" applyBorder="1"/>
    <xf numFmtId="3" fontId="42" fillId="0" borderId="0" xfId="14" applyNumberFormat="1" applyFont="1" applyBorder="1" applyAlignment="1"/>
    <xf numFmtId="0" fontId="7" fillId="0" borderId="0" xfId="14" applyFont="1" applyBorder="1"/>
    <xf numFmtId="3" fontId="1" fillId="0" borderId="0" xfId="14" applyNumberFormat="1" applyFont="1" applyBorder="1" applyAlignment="1"/>
    <xf numFmtId="0" fontId="7" fillId="0" borderId="0" xfId="14" applyFont="1"/>
    <xf numFmtId="0" fontId="4" fillId="0" borderId="2" xfId="14" applyFont="1" applyBorder="1"/>
    <xf numFmtId="0" fontId="6" fillId="0" borderId="2" xfId="14" applyFont="1" applyBorder="1"/>
    <xf numFmtId="3" fontId="4" fillId="0" borderId="2" xfId="14" applyNumberFormat="1" applyFont="1" applyBorder="1"/>
    <xf numFmtId="3" fontId="4" fillId="0" borderId="0" xfId="14" applyNumberFormat="1" applyFont="1" applyBorder="1"/>
    <xf numFmtId="0" fontId="40" fillId="0" borderId="0" xfId="14" applyBorder="1"/>
    <xf numFmtId="0" fontId="26" fillId="0" borderId="0" xfId="14" applyFont="1"/>
    <xf numFmtId="0" fontId="8" fillId="0" borderId="0" xfId="14" applyFont="1" applyBorder="1"/>
    <xf numFmtId="0" fontId="2" fillId="0" borderId="0" xfId="14" applyFont="1"/>
    <xf numFmtId="3" fontId="6" fillId="0" borderId="0" xfId="14" applyNumberFormat="1" applyFont="1" applyBorder="1" applyAlignment="1">
      <alignment horizontal="right" wrapText="1"/>
    </xf>
    <xf numFmtId="3" fontId="4" fillId="0" borderId="0" xfId="14" applyNumberFormat="1" applyFont="1" applyBorder="1" applyAlignment="1">
      <alignment horizontal="right" wrapText="1"/>
    </xf>
    <xf numFmtId="0" fontId="2" fillId="0" borderId="2" xfId="14" applyFont="1" applyBorder="1"/>
    <xf numFmtId="3" fontId="4" fillId="0" borderId="2" xfId="14" applyNumberFormat="1" applyFont="1" applyBorder="1" applyAlignment="1">
      <alignment horizontal="right" wrapText="1"/>
    </xf>
    <xf numFmtId="0" fontId="2" fillId="0" borderId="0" xfId="14" applyFont="1" applyBorder="1"/>
    <xf numFmtId="0" fontId="6" fillId="0" borderId="1" xfId="14" applyFont="1" applyBorder="1"/>
    <xf numFmtId="3" fontId="6" fillId="0" borderId="1" xfId="14" applyNumberFormat="1" applyFont="1" applyBorder="1"/>
    <xf numFmtId="0" fontId="40" fillId="0" borderId="0" xfId="14" applyNumberFormat="1"/>
    <xf numFmtId="0" fontId="17" fillId="0" borderId="0" xfId="14" applyFont="1"/>
    <xf numFmtId="37" fontId="6" fillId="0" borderId="0" xfId="14" applyNumberFormat="1" applyFont="1" applyAlignment="1">
      <alignment horizontal="center"/>
    </xf>
    <xf numFmtId="0" fontId="6" fillId="0" borderId="0" xfId="14" applyNumberFormat="1" applyFont="1" applyAlignment="1">
      <alignment horizontal="left"/>
    </xf>
    <xf numFmtId="37" fontId="4" fillId="0" borderId="0" xfId="14" applyNumberFormat="1" applyFont="1"/>
    <xf numFmtId="0" fontId="6" fillId="0" borderId="0" xfId="14" applyFont="1" applyAlignment="1">
      <alignment horizontal="right"/>
    </xf>
    <xf numFmtId="0" fontId="4" fillId="0" borderId="0" xfId="14" applyFont="1" applyAlignment="1">
      <alignment horizontal="right"/>
    </xf>
    <xf numFmtId="37" fontId="6" fillId="0" borderId="0" xfId="14" applyNumberFormat="1" applyFont="1"/>
    <xf numFmtId="37" fontId="7" fillId="0" borderId="0" xfId="14" applyNumberFormat="1" applyFont="1"/>
    <xf numFmtId="3" fontId="7" fillId="0" borderId="0" xfId="14" applyNumberFormat="1" applyFont="1"/>
    <xf numFmtId="37" fontId="8" fillId="0" borderId="0" xfId="14" applyNumberFormat="1" applyFont="1"/>
    <xf numFmtId="3" fontId="2" fillId="0" borderId="0" xfId="14" applyNumberFormat="1" applyFont="1"/>
    <xf numFmtId="37" fontId="4" fillId="0" borderId="2" xfId="14" applyNumberFormat="1" applyFont="1" applyBorder="1"/>
    <xf numFmtId="0" fontId="38" fillId="0" borderId="0" xfId="14" applyFont="1"/>
    <xf numFmtId="0" fontId="38" fillId="0" borderId="0" xfId="14" applyNumberFormat="1" applyFont="1"/>
    <xf numFmtId="0" fontId="2" fillId="0" borderId="0" xfId="0" applyFont="1" applyProtection="1">
      <protection locked="0"/>
    </xf>
    <xf numFmtId="0" fontId="6" fillId="0" borderId="0" xfId="0" applyFont="1" applyProtection="1">
      <protection locked="0"/>
    </xf>
    <xf numFmtId="0" fontId="6" fillId="0" borderId="0" xfId="0" applyFont="1" applyFill="1" applyBorder="1"/>
    <xf numFmtId="0" fontId="6" fillId="0" borderId="0" xfId="0" applyFont="1" applyFill="1"/>
    <xf numFmtId="3" fontId="6" fillId="0" borderId="0" xfId="1" applyNumberFormat="1" applyFont="1" applyBorder="1" applyAlignment="1">
      <alignment horizontal="right" wrapText="1"/>
    </xf>
    <xf numFmtId="3" fontId="6" fillId="0" borderId="0" xfId="1" applyNumberFormat="1" applyFont="1" applyAlignment="1">
      <alignment horizontal="right" wrapText="1"/>
    </xf>
    <xf numFmtId="3" fontId="6" fillId="0" borderId="0" xfId="0" applyNumberFormat="1" applyFont="1" applyAlignment="1">
      <alignment horizontal="right" wrapText="1"/>
    </xf>
    <xf numFmtId="3" fontId="6" fillId="0" borderId="0" xfId="0" applyNumberFormat="1" applyFont="1" applyBorder="1" applyAlignment="1">
      <alignment horizontal="right" wrapText="1"/>
    </xf>
    <xf numFmtId="169" fontId="2" fillId="0" borderId="0" xfId="1" applyNumberFormat="1" applyFont="1"/>
    <xf numFmtId="3" fontId="6" fillId="0" borderId="1" xfId="0" applyNumberFormat="1" applyFont="1" applyBorder="1" applyAlignment="1">
      <alignment horizontal="right" wrapText="1"/>
    </xf>
    <xf numFmtId="0" fontId="17" fillId="0" borderId="0" xfId="0" applyFont="1"/>
    <xf numFmtId="169" fontId="6" fillId="0" borderId="0" xfId="1" applyNumberFormat="1" applyFont="1" applyAlignment="1">
      <alignment horizontal="right" wrapText="1"/>
    </xf>
    <xf numFmtId="3" fontId="0" fillId="0" borderId="0" xfId="0" applyNumberFormat="1"/>
    <xf numFmtId="3" fontId="4" fillId="0" borderId="0" xfId="19" applyNumberFormat="1" applyFont="1" applyAlignment="1" applyProtection="1">
      <alignment horizontal="right" wrapText="1"/>
      <protection locked="0"/>
    </xf>
    <xf numFmtId="3" fontId="6" fillId="0" borderId="0" xfId="11" applyNumberFormat="1" applyFont="1" applyAlignment="1">
      <alignment horizontal="right" wrapText="1"/>
    </xf>
    <xf numFmtId="0" fontId="6" fillId="0" borderId="0" xfId="11" applyFont="1"/>
    <xf numFmtId="37" fontId="4" fillId="0" borderId="0" xfId="11" applyNumberFormat="1" applyFont="1"/>
    <xf numFmtId="0" fontId="2" fillId="0" borderId="0" xfId="11"/>
    <xf numFmtId="0" fontId="6" fillId="0" borderId="1" xfId="11" applyFont="1" applyBorder="1"/>
    <xf numFmtId="0" fontId="6" fillId="0" borderId="1" xfId="11" applyFont="1" applyBorder="1" applyAlignment="1">
      <alignment horizontal="center"/>
    </xf>
    <xf numFmtId="17" fontId="6" fillId="0" borderId="1" xfId="11" quotePrefix="1" applyNumberFormat="1" applyFont="1" applyBorder="1" applyAlignment="1">
      <alignment horizontal="center"/>
    </xf>
    <xf numFmtId="0" fontId="2" fillId="0" borderId="1" xfId="11" applyBorder="1" applyAlignment="1">
      <alignment horizontal="center"/>
    </xf>
    <xf numFmtId="37" fontId="6" fillId="0" borderId="1" xfId="11" applyNumberFormat="1" applyFont="1" applyBorder="1" applyAlignment="1">
      <alignment horizontal="center"/>
    </xf>
    <xf numFmtId="14" fontId="6" fillId="0" borderId="0" xfId="11" applyNumberFormat="1" applyFont="1" applyBorder="1" applyAlignment="1">
      <alignment horizontal="left"/>
    </xf>
    <xf numFmtId="3" fontId="6" fillId="0" borderId="0" xfId="11" applyNumberFormat="1" applyFont="1" applyBorder="1" applyAlignment="1">
      <alignment horizontal="right"/>
    </xf>
    <xf numFmtId="3" fontId="6" fillId="0" borderId="0" xfId="11" applyNumberFormat="1" applyFont="1" applyAlignment="1">
      <alignment horizontal="right"/>
    </xf>
    <xf numFmtId="3" fontId="6" fillId="0" borderId="0" xfId="11" quotePrefix="1" applyNumberFormat="1" applyFont="1" applyBorder="1" applyAlignment="1">
      <alignment horizontal="right"/>
    </xf>
    <xf numFmtId="3" fontId="6" fillId="0" borderId="0" xfId="11" quotePrefix="1" applyNumberFormat="1" applyFont="1" applyBorder="1" applyAlignment="1"/>
    <xf numFmtId="3" fontId="6" fillId="0" borderId="0" xfId="11" applyNumberFormat="1" applyFont="1" applyBorder="1" applyAlignment="1"/>
    <xf numFmtId="3" fontId="6" fillId="0" borderId="0" xfId="11" applyNumberFormat="1" applyFont="1" applyFill="1" applyBorder="1" applyAlignment="1"/>
    <xf numFmtId="3" fontId="6" fillId="0" borderId="0" xfId="11" applyNumberFormat="1" applyFont="1" applyAlignment="1"/>
    <xf numFmtId="3" fontId="4" fillId="5" borderId="0" xfId="0" applyNumberFormat="1" applyFont="1" applyFill="1" applyBorder="1" applyAlignment="1" applyProtection="1">
      <protection locked="0"/>
    </xf>
    <xf numFmtId="3" fontId="6" fillId="5" borderId="0" xfId="0" applyNumberFormat="1" applyFont="1" applyFill="1" applyAlignment="1" applyProtection="1">
      <protection locked="0"/>
    </xf>
    <xf numFmtId="0" fontId="6" fillId="5" borderId="0" xfId="0" applyFont="1" applyFill="1"/>
    <xf numFmtId="0" fontId="43" fillId="0" borderId="0" xfId="0" applyFont="1"/>
    <xf numFmtId="3" fontId="4" fillId="0" borderId="0" xfId="0" applyNumberFormat="1" applyFont="1" applyBorder="1" applyAlignment="1" applyProtection="1">
      <alignment horizontal="left"/>
      <protection locked="0"/>
    </xf>
    <xf numFmtId="0" fontId="6" fillId="0" borderId="0" xfId="0" applyFont="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3" fontId="7" fillId="0" borderId="0" xfId="0" applyNumberFormat="1" applyFont="1" applyBorder="1" applyAlignment="1" applyProtection="1">
      <alignment horizontal="left"/>
      <protection locked="0"/>
    </xf>
    <xf numFmtId="0" fontId="4" fillId="0" borderId="0" xfId="0" applyFont="1" applyBorder="1" applyAlignment="1" applyProtection="1">
      <alignment horizontal="center" wrapText="1"/>
      <protection locked="0"/>
    </xf>
    <xf numFmtId="14" fontId="4" fillId="0" borderId="0" xfId="0" applyNumberFormat="1" applyFont="1" applyBorder="1" applyAlignment="1" applyProtection="1">
      <alignment horizontal="right" wrapText="1"/>
      <protection locked="0"/>
    </xf>
    <xf numFmtId="10" fontId="6" fillId="0" borderId="0" xfId="0" applyNumberFormat="1" applyFont="1" applyBorder="1" applyAlignment="1" applyProtection="1">
      <alignment horizontal="right" wrapText="1"/>
      <protection locked="0"/>
    </xf>
    <xf numFmtId="3" fontId="6" fillId="0" borderId="0" xfId="0" applyNumberFormat="1" applyFont="1" applyBorder="1" applyAlignment="1" applyProtection="1">
      <alignment horizontal="left"/>
      <protection locked="0"/>
    </xf>
    <xf numFmtId="3" fontId="8" fillId="0" borderId="0" xfId="0" applyNumberFormat="1" applyFont="1" applyBorder="1" applyAlignment="1" applyProtection="1">
      <alignment horizontal="left" wrapText="1"/>
      <protection locked="0"/>
    </xf>
    <xf numFmtId="0" fontId="8" fillId="0" borderId="0" xfId="0" applyFont="1" applyBorder="1" applyAlignment="1" applyProtection="1">
      <alignment horizontal="center" wrapText="1"/>
      <protection locked="0"/>
    </xf>
    <xf numFmtId="14" fontId="8" fillId="0" borderId="0" xfId="0" applyNumberFormat="1" applyFont="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0" fontId="4" fillId="0" borderId="2" xfId="0" applyFont="1" applyBorder="1" applyAlignment="1" applyProtection="1">
      <protection locked="0"/>
    </xf>
    <xf numFmtId="3" fontId="6" fillId="0" borderId="2" xfId="0" applyNumberFormat="1" applyFont="1" applyBorder="1" applyAlignment="1" applyProtection="1">
      <alignment horizontal="right"/>
      <protection locked="0"/>
    </xf>
    <xf numFmtId="3" fontId="6" fillId="0" borderId="0" xfId="0" applyNumberFormat="1" applyFont="1" applyFill="1" applyBorder="1" applyAlignment="1" applyProtection="1">
      <alignment horizontal="left" wrapText="1"/>
      <protection locked="0"/>
    </xf>
    <xf numFmtId="167" fontId="6" fillId="0" borderId="0" xfId="0" applyNumberFormat="1" applyFont="1" applyFill="1" applyAlignment="1" applyProtection="1">
      <alignment horizontal="center" wrapText="1"/>
    </xf>
    <xf numFmtId="0" fontId="6" fillId="0" borderId="0" xfId="0" applyFont="1" applyFill="1" applyAlignment="1" applyProtection="1">
      <alignment horizontal="center" wrapText="1"/>
    </xf>
    <xf numFmtId="0" fontId="6" fillId="0" borderId="0" xfId="0" applyNumberFormat="1" applyFont="1" applyFill="1" applyAlignment="1" applyProtection="1">
      <alignment horizontal="right" wrapText="1"/>
    </xf>
    <xf numFmtId="49" fontId="6"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right" wrapText="1"/>
    </xf>
    <xf numFmtId="49"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right" wrapText="1"/>
    </xf>
    <xf numFmtId="49" fontId="6" fillId="0" borderId="0" xfId="0" applyNumberFormat="1" applyFont="1"/>
    <xf numFmtId="49" fontId="4" fillId="0" borderId="0" xfId="0" applyNumberFormat="1" applyFont="1"/>
    <xf numFmtId="0" fontId="0" fillId="0" borderId="0" xfId="0" applyAlignment="1"/>
    <xf numFmtId="0" fontId="0" fillId="0" borderId="0" xfId="0" applyFill="1" applyProtection="1"/>
    <xf numFmtId="49" fontId="6" fillId="0" borderId="0" xfId="20" applyNumberFormat="1" applyFont="1" applyAlignment="1">
      <alignment horizontal="left" indent="1"/>
    </xf>
    <xf numFmtId="0" fontId="6" fillId="0" borderId="0" xfId="20" applyFont="1" applyAlignment="1">
      <alignment horizontal="left" indent="1"/>
    </xf>
    <xf numFmtId="3" fontId="2" fillId="0" borderId="0" xfId="0" applyNumberFormat="1" applyFont="1"/>
    <xf numFmtId="3" fontId="0" fillId="0" borderId="0" xfId="0" applyNumberFormat="1" applyFont="1"/>
    <xf numFmtId="38" fontId="4" fillId="0" borderId="1" xfId="21" applyNumberFormat="1" applyFont="1" applyBorder="1" applyAlignment="1" applyProtection="1">
      <protection locked="0"/>
    </xf>
    <xf numFmtId="3" fontId="6" fillId="0" borderId="0" xfId="21" applyNumberFormat="1" applyFont="1" applyBorder="1" applyAlignment="1" applyProtection="1">
      <alignment horizontal="right" wrapText="1"/>
      <protection locked="0"/>
    </xf>
    <xf numFmtId="0" fontId="6" fillId="0" borderId="0" xfId="11" applyFont="1" applyFill="1" applyBorder="1"/>
    <xf numFmtId="3" fontId="4" fillId="0" borderId="0" xfId="2" applyNumberFormat="1" applyFont="1" applyBorder="1" applyAlignment="1">
      <alignment horizontal="right" wrapText="1"/>
    </xf>
    <xf numFmtId="3" fontId="6" fillId="0" borderId="0" xfId="2" applyNumberFormat="1" applyFont="1" applyBorder="1" applyAlignment="1">
      <alignment horizontal="right" wrapText="1"/>
    </xf>
    <xf numFmtId="3" fontId="4" fillId="0" borderId="0" xfId="2" applyNumberFormat="1" applyFont="1" applyAlignment="1">
      <alignment horizontal="right" wrapText="1"/>
    </xf>
    <xf numFmtId="3" fontId="6" fillId="0" borderId="0" xfId="2" applyNumberFormat="1" applyFont="1" applyAlignment="1">
      <alignment horizontal="right" wrapText="1"/>
    </xf>
    <xf numFmtId="0" fontId="37" fillId="6" borderId="0" xfId="0" applyFont="1" applyFill="1" applyProtection="1">
      <protection locked="0"/>
    </xf>
    <xf numFmtId="0" fontId="10" fillId="5" borderId="0" xfId="0" applyFont="1" applyFill="1" applyProtection="1"/>
    <xf numFmtId="0" fontId="2" fillId="0" borderId="0" xfId="0" applyFont="1"/>
    <xf numFmtId="0" fontId="6" fillId="0" borderId="0" xfId="0" applyFont="1" applyProtection="1">
      <protection locked="0"/>
    </xf>
    <xf numFmtId="3" fontId="6" fillId="0" borderId="0" xfId="11" applyNumberFormat="1" applyFont="1" applyBorder="1" applyAlignment="1">
      <alignment horizontal="right" wrapText="1"/>
    </xf>
    <xf numFmtId="3" fontId="6" fillId="0" borderId="0" xfId="11" applyNumberFormat="1" applyFont="1" applyFill="1" applyBorder="1" applyAlignment="1">
      <alignment horizontal="right" wrapText="1"/>
    </xf>
    <xf numFmtId="3" fontId="2" fillId="0" borderId="0" xfId="11" applyNumberFormat="1" applyFont="1" applyBorder="1"/>
    <xf numFmtId="3" fontId="2" fillId="0" borderId="1" xfId="11" applyNumberFormat="1" applyFont="1" applyBorder="1"/>
    <xf numFmtId="3" fontId="2" fillId="0" borderId="0" xfId="0" applyNumberFormat="1" applyFont="1" applyFill="1"/>
    <xf numFmtId="3" fontId="6" fillId="0" borderId="0" xfId="11" applyNumberFormat="1" applyFont="1" applyProtection="1">
      <protection locked="0"/>
    </xf>
    <xf numFmtId="3" fontId="2" fillId="0" borderId="0" xfId="11" applyNumberFormat="1" applyFont="1"/>
    <xf numFmtId="0" fontId="6" fillId="0" borderId="0" xfId="11" applyFont="1" applyAlignment="1"/>
    <xf numFmtId="3" fontId="4" fillId="0" borderId="0" xfId="11" applyNumberFormat="1" applyFont="1" applyAlignment="1"/>
    <xf numFmtId="3" fontId="4" fillId="0" borderId="0" xfId="11" applyNumberFormat="1" applyFont="1"/>
    <xf numFmtId="0" fontId="6" fillId="0" borderId="0" xfId="11" applyFont="1" applyFill="1"/>
    <xf numFmtId="3" fontId="6" fillId="0" borderId="0" xfId="11" applyNumberFormat="1" applyFont="1"/>
    <xf numFmtId="3" fontId="6" fillId="0" borderId="2" xfId="0" applyNumberFormat="1" applyFont="1" applyBorder="1" applyProtection="1"/>
    <xf numFmtId="0" fontId="6" fillId="0" borderId="0" xfId="10" applyFont="1" applyFill="1" applyBorder="1"/>
    <xf numFmtId="0" fontId="6" fillId="0" borderId="0" xfId="10" applyFont="1" applyBorder="1"/>
    <xf numFmtId="3" fontId="0" fillId="0" borderId="0" xfId="0" applyNumberFormat="1" applyAlignment="1" applyProtection="1">
      <alignment horizontal="left" indent="1"/>
      <protection locked="0"/>
    </xf>
    <xf numFmtId="3" fontId="0" fillId="0" borderId="0" xfId="0" applyNumberFormat="1" applyFill="1"/>
    <xf numFmtId="3" fontId="6" fillId="0" borderId="0" xfId="0" applyNumberFormat="1" applyFont="1" applyFill="1" applyAlignment="1" applyProtection="1">
      <alignment horizontal="right" wrapText="1"/>
    </xf>
    <xf numFmtId="3" fontId="6" fillId="0" borderId="0" xfId="0" applyNumberFormat="1" applyFont="1"/>
    <xf numFmtId="3" fontId="30" fillId="4" borderId="6" xfId="0" applyNumberFormat="1" applyFont="1" applyFill="1" applyBorder="1" applyProtection="1"/>
    <xf numFmtId="3" fontId="15" fillId="4" borderId="6" xfId="0" applyNumberFormat="1" applyFont="1" applyFill="1" applyBorder="1" applyAlignment="1">
      <alignment horizontal="right"/>
    </xf>
    <xf numFmtId="0" fontId="24" fillId="0" borderId="0" xfId="0" applyFont="1" applyBorder="1" applyAlignment="1" applyProtection="1">
      <alignment vertical="center" wrapText="1"/>
      <protection locked="0"/>
    </xf>
    <xf numFmtId="3" fontId="40" fillId="0" borderId="0" xfId="15" applyNumberFormat="1" applyAlignment="1" applyProtection="1">
      <alignment horizontal="right" wrapText="1"/>
      <protection locked="0"/>
    </xf>
    <xf numFmtId="3" fontId="44" fillId="0" borderId="0" xfId="19" applyNumberFormat="1" applyFont="1" applyAlignment="1">
      <alignment horizontal="right" wrapText="1"/>
    </xf>
    <xf numFmtId="3" fontId="0" fillId="0" borderId="0" xfId="0" applyNumberFormat="1" applyAlignment="1" applyProtection="1">
      <alignment horizontal="left" wrapText="1"/>
      <protection locked="0"/>
    </xf>
    <xf numFmtId="3" fontId="6" fillId="0" borderId="0" xfId="11" applyNumberFormat="1" applyFont="1" applyProtection="1"/>
    <xf numFmtId="3" fontId="15" fillId="4" borderId="6" xfId="1" applyNumberFormat="1" applyFont="1" applyFill="1" applyBorder="1" applyProtection="1">
      <protection locked="0"/>
    </xf>
    <xf numFmtId="3" fontId="15" fillId="4" borderId="6" xfId="0" applyNumberFormat="1" applyFont="1" applyFill="1" applyBorder="1" applyProtection="1">
      <protection locked="0"/>
    </xf>
    <xf numFmtId="3" fontId="15" fillId="4" borderId="10" xfId="1" applyNumberFormat="1" applyFont="1" applyFill="1" applyBorder="1" applyProtection="1">
      <protection locked="0"/>
    </xf>
    <xf numFmtId="3" fontId="15" fillId="4" borderId="6" xfId="0" applyNumberFormat="1" applyFont="1" applyFill="1" applyBorder="1" applyAlignment="1" applyProtection="1">
      <alignment horizontal="right"/>
      <protection locked="0"/>
    </xf>
    <xf numFmtId="0" fontId="17" fillId="6" borderId="0" xfId="0" applyFont="1" applyFill="1" applyAlignment="1">
      <alignment horizontal="left"/>
    </xf>
    <xf numFmtId="0" fontId="17" fillId="6" borderId="0" xfId="0" applyFont="1" applyFill="1"/>
    <xf numFmtId="0" fontId="18" fillId="0" borderId="0" xfId="0" applyFont="1" applyProtection="1">
      <protection locked="0"/>
    </xf>
    <xf numFmtId="0" fontId="2" fillId="0" borderId="0" xfId="0" applyFont="1" applyAlignment="1" applyProtection="1">
      <alignment horizontal="left"/>
      <protection locked="0"/>
    </xf>
    <xf numFmtId="0" fontId="18" fillId="0" borderId="0" xfId="0" applyFont="1" applyAlignment="1" applyProtection="1">
      <alignment horizontal="left"/>
      <protection locked="0"/>
    </xf>
    <xf numFmtId="0" fontId="2" fillId="0" borderId="0" xfId="0" applyFont="1" applyProtection="1">
      <protection locked="0"/>
    </xf>
    <xf numFmtId="0" fontId="2" fillId="0" borderId="19" xfId="0" applyFont="1" applyBorder="1" applyAlignment="1" applyProtection="1">
      <alignment wrapText="1"/>
      <protection locked="0"/>
    </xf>
    <xf numFmtId="0" fontId="0" fillId="0" borderId="7" xfId="0" applyBorder="1" applyAlignment="1">
      <alignment wrapText="1"/>
    </xf>
    <xf numFmtId="0" fontId="0" fillId="0" borderId="21"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8" xfId="0" applyBorder="1" applyAlignment="1">
      <alignment wrapText="1"/>
    </xf>
    <xf numFmtId="0" fontId="0" fillId="0" borderId="1" xfId="0" applyBorder="1" applyAlignment="1">
      <alignment wrapText="1"/>
    </xf>
    <xf numFmtId="0" fontId="0" fillId="0" borderId="24" xfId="0" applyBorder="1" applyAlignment="1">
      <alignment wrapText="1"/>
    </xf>
    <xf numFmtId="0" fontId="24" fillId="0" borderId="13" xfId="0" applyFont="1" applyBorder="1" applyAlignment="1" applyProtection="1">
      <alignment vertical="center" wrapText="1"/>
      <protection locked="0"/>
    </xf>
    <xf numFmtId="0" fontId="24" fillId="0" borderId="22" xfId="0" applyFont="1" applyBorder="1" applyAlignment="1" applyProtection="1">
      <alignment vertical="center" wrapText="1"/>
      <protection locked="0"/>
    </xf>
    <xf numFmtId="0" fontId="24" fillId="0" borderId="5" xfId="0" applyFont="1" applyBorder="1" applyAlignment="1" applyProtection="1">
      <alignment vertical="center" wrapText="1"/>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22" xfId="0" applyFont="1" applyBorder="1" applyAlignment="1" applyProtection="1">
      <alignment vertical="center" wrapText="1"/>
    </xf>
    <xf numFmtId="0" fontId="7" fillId="0" borderId="5" xfId="0" applyFont="1" applyBorder="1" applyAlignment="1" applyProtection="1">
      <alignment vertical="center" wrapText="1"/>
    </xf>
    <xf numFmtId="0" fontId="0" fillId="0" borderId="0" xfId="0" applyFont="1" applyAlignment="1">
      <alignment horizontal="left" vertical="center" wrapText="1"/>
    </xf>
    <xf numFmtId="0" fontId="7" fillId="0" borderId="0" xfId="0" applyFont="1" applyProtection="1"/>
    <xf numFmtId="0" fontId="7" fillId="0" borderId="0" xfId="11" applyFont="1" applyAlignment="1" applyProtection="1">
      <alignment horizontal="left" indent="1"/>
    </xf>
    <xf numFmtId="0" fontId="17" fillId="6" borderId="0" xfId="0" applyFont="1" applyFill="1" applyProtection="1">
      <protection locked="0"/>
    </xf>
    <xf numFmtId="0" fontId="0" fillId="0" borderId="0" xfId="0" applyAlignment="1">
      <alignment wrapText="1"/>
    </xf>
    <xf numFmtId="0" fontId="2" fillId="0" borderId="0" xfId="0" applyFont="1" applyAlignment="1">
      <alignment wrapText="1"/>
    </xf>
    <xf numFmtId="0" fontId="2" fillId="0" borderId="0" xfId="0" applyFont="1" applyAlignment="1" applyProtection="1">
      <alignment wrapText="1"/>
      <protection locked="0"/>
    </xf>
    <xf numFmtId="0" fontId="2" fillId="0" borderId="7" xfId="11" applyFont="1" applyFill="1" applyBorder="1" applyProtection="1"/>
    <xf numFmtId="0" fontId="2" fillId="0" borderId="16" xfId="11" applyFont="1" applyFill="1" applyBorder="1" applyProtection="1"/>
    <xf numFmtId="0" fontId="6"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7" xfId="0" applyBorder="1" applyAlignment="1" applyProtection="1"/>
    <xf numFmtId="0" fontId="0" fillId="0" borderId="16" xfId="0" applyBorder="1" applyAlignment="1" applyProtection="1"/>
    <xf numFmtId="3" fontId="6" fillId="0" borderId="7" xfId="0" applyNumberFormat="1" applyFont="1" applyBorder="1" applyAlignment="1" applyProtection="1">
      <alignment wrapText="1"/>
    </xf>
    <xf numFmtId="3" fontId="6" fillId="0" borderId="16" xfId="0" applyNumberFormat="1" applyFont="1" applyBorder="1" applyAlignment="1" applyProtection="1">
      <alignment wrapText="1"/>
    </xf>
    <xf numFmtId="0" fontId="4" fillId="0" borderId="7" xfId="0" applyFont="1" applyBorder="1" applyAlignment="1" applyProtection="1">
      <alignment wrapText="1"/>
    </xf>
    <xf numFmtId="0" fontId="6" fillId="0" borderId="16" xfId="0" applyFont="1" applyBorder="1" applyAlignment="1" applyProtection="1">
      <alignment wrapText="1"/>
    </xf>
    <xf numFmtId="0" fontId="2" fillId="0" borderId="19"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2" fontId="2" fillId="0" borderId="19" xfId="10" applyNumberFormat="1" applyFont="1" applyBorder="1" applyAlignment="1" applyProtection="1">
      <alignment vertical="top" wrapText="1"/>
    </xf>
    <xf numFmtId="2" fontId="18" fillId="0" borderId="7" xfId="10" applyNumberFormat="1" applyFont="1" applyBorder="1" applyAlignment="1" applyProtection="1">
      <alignment vertical="top" wrapText="1"/>
    </xf>
    <xf numFmtId="2" fontId="18" fillId="0" borderId="21" xfId="10" applyNumberFormat="1" applyFont="1" applyBorder="1" applyAlignment="1" applyProtection="1">
      <alignment vertical="top" wrapText="1"/>
    </xf>
    <xf numFmtId="2" fontId="18" fillId="0" borderId="23" xfId="10" applyNumberFormat="1" applyFont="1" applyBorder="1" applyAlignment="1" applyProtection="1">
      <alignment vertical="top" wrapText="1"/>
    </xf>
    <xf numFmtId="2" fontId="18" fillId="0" borderId="0" xfId="10" applyNumberFormat="1" applyFont="1" applyBorder="1" applyAlignment="1" applyProtection="1">
      <alignment vertical="top" wrapText="1"/>
    </xf>
    <xf numFmtId="2" fontId="18" fillId="0" borderId="20" xfId="10" applyNumberFormat="1" applyFont="1" applyBorder="1" applyAlignment="1" applyProtection="1">
      <alignment vertical="top" wrapText="1"/>
    </xf>
    <xf numFmtId="2" fontId="18" fillId="0" borderId="18" xfId="10" applyNumberFormat="1" applyFont="1" applyBorder="1" applyAlignment="1" applyProtection="1">
      <alignment vertical="top" wrapText="1"/>
    </xf>
    <xf numFmtId="2" fontId="18" fillId="0" borderId="1" xfId="10" applyNumberFormat="1" applyFont="1" applyBorder="1" applyAlignment="1" applyProtection="1">
      <alignment vertical="top" wrapText="1"/>
    </xf>
    <xf numFmtId="2" fontId="18" fillId="0" borderId="24" xfId="10" applyNumberFormat="1" applyFont="1" applyBorder="1" applyAlignment="1" applyProtection="1">
      <alignment vertical="top" wrapText="1"/>
    </xf>
  </cellXfs>
  <cellStyles count="22">
    <cellStyle name="Komma" xfId="1" builtinId="3"/>
    <cellStyle name="Komma 2" xfId="2"/>
    <cellStyle name="Komma 2 2" xfId="3"/>
    <cellStyle name="Komma 3" xfId="4"/>
    <cellStyle name="Komma 3 2" xfId="5"/>
    <cellStyle name="Komma 4" xfId="6"/>
    <cellStyle name="Komma 5" xfId="7"/>
    <cellStyle name="Komma 6" xfId="8"/>
    <cellStyle name="Normal" xfId="0" builtinId="0"/>
    <cellStyle name="Normal 10" xfId="9"/>
    <cellStyle name="Normal 2" xfId="10"/>
    <cellStyle name="Normal 2 2" xfId="11"/>
    <cellStyle name="Normal 3" xfId="12"/>
    <cellStyle name="Normal 3 2" xfId="13"/>
    <cellStyle name="Normal 4" xfId="14"/>
    <cellStyle name="Normal 5" xfId="15"/>
    <cellStyle name="Normal 6" xfId="19"/>
    <cellStyle name="Normal 9" xfId="21"/>
    <cellStyle name="Normal_Balanse - eiendeler" xfId="18"/>
    <cellStyle name="Prosent 2" xfId="16"/>
    <cellStyle name="Prosent 3" xfId="17"/>
    <cellStyle name="Tusenskille_Note 15 RT_2tertial0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9526</xdr:colOff>
      <xdr:row>4</xdr:row>
      <xdr:rowOff>0</xdr:rowOff>
    </xdr:from>
    <xdr:to>
      <xdr:col>9</xdr:col>
      <xdr:colOff>400050</xdr:colOff>
      <xdr:row>10</xdr:row>
      <xdr:rowOff>66675</xdr:rowOff>
    </xdr:to>
    <xdr:sp macro="" textlink="">
      <xdr:nvSpPr>
        <xdr:cNvPr id="2" name="TekstSylinder 1"/>
        <xdr:cNvSpPr txBox="1"/>
      </xdr:nvSpPr>
      <xdr:spPr>
        <a:xfrm>
          <a:off x="9526" y="647700"/>
          <a:ext cx="7248524"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t>I resultatregnskapet</a:t>
          </a:r>
          <a:r>
            <a:rPr lang="nb-NO" sz="1100" baseline="0"/>
            <a:t> og</a:t>
          </a:r>
          <a:r>
            <a:rPr lang="nb-NO" sz="1100"/>
            <a:t> balanseoppstillingene bestemmes fortegnet av teksten på den enkelte  regnskapslinje. I disse oppstillingene skal derfor alle tall være positive. Dette er lagt til grunn i aritmetikken i disse  regnearkene.  I kontantstrømoppstillingen skal det i alle linjene i avsnittene for innbetalinger og utbetalinger være positive tall i tallkolonnene. For tydelighets skyld er det i avsnittene som omhandler investeringsaktiviteter og finansieringsaktiviteter i kontantstrømoppstillingen angitt på den enkelte regnskapslinje angitt hvilket fortegn tallene på angjeldende linje skal ha.</a:t>
          </a:r>
        </a:p>
      </xdr:txBody>
    </xdr:sp>
    <xdr:clientData/>
  </xdr:twoCellAnchor>
  <xdr:twoCellAnchor>
    <xdr:from>
      <xdr:col>0</xdr:col>
      <xdr:colOff>0</xdr:colOff>
      <xdr:row>11</xdr:row>
      <xdr:rowOff>76201</xdr:rowOff>
    </xdr:from>
    <xdr:to>
      <xdr:col>9</xdr:col>
      <xdr:colOff>409574</xdr:colOff>
      <xdr:row>15</xdr:row>
      <xdr:rowOff>47625</xdr:rowOff>
    </xdr:to>
    <xdr:sp macro="" textlink="">
      <xdr:nvSpPr>
        <xdr:cNvPr id="3" name="TekstSylinder 2"/>
        <xdr:cNvSpPr txBox="1"/>
      </xdr:nvSpPr>
      <xdr:spPr>
        <a:xfrm>
          <a:off x="0" y="1857376"/>
          <a:ext cx="7267574"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t>Symbolet (+) på den enkelte regnskapslinje angir at tallene på linjen hvor dette symbolet forekommer, skal ha positivt fortegn i alle tallkolonner.  Regnskapslinjer i kontantstrømoppstillingen hvor fortegnet bestemmes av andre forhold enn teksten på regnskapslinjen er merket med symbolet (+/-).</a:t>
          </a:r>
        </a:p>
      </xdr:txBody>
    </xdr:sp>
    <xdr:clientData/>
  </xdr:twoCellAnchor>
  <xdr:twoCellAnchor>
    <xdr:from>
      <xdr:col>0</xdr:col>
      <xdr:colOff>9526</xdr:colOff>
      <xdr:row>16</xdr:row>
      <xdr:rowOff>142875</xdr:rowOff>
    </xdr:from>
    <xdr:to>
      <xdr:col>9</xdr:col>
      <xdr:colOff>333376</xdr:colOff>
      <xdr:row>21</xdr:row>
      <xdr:rowOff>142875</xdr:rowOff>
    </xdr:to>
    <xdr:sp macro="" textlink="">
      <xdr:nvSpPr>
        <xdr:cNvPr id="4" name="TekstSylinder 3"/>
        <xdr:cNvSpPr txBox="1"/>
      </xdr:nvSpPr>
      <xdr:spPr>
        <a:xfrm>
          <a:off x="9526" y="2733675"/>
          <a:ext cx="71818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t>Artimetikken i notene er basert på at tallene i tallkolonnene summeres. I notene skal utbetalinger og andre reduksjoner derfor angis med negative tall i tallkolonnene. Linjer hvor tallene skal være negative i tallkolonnene er for tydelighets skyld merket med symbolet (-) på den ekelte regnskapslinje. Linjer hvor fortegnet styres av andre forhold enn teksten på regnskapslinjen er merket med (+/-).</a:t>
          </a:r>
        </a:p>
      </xdr:txBody>
    </xdr:sp>
    <xdr:clientData/>
  </xdr:twoCellAnchor>
  <xdr:twoCellAnchor>
    <xdr:from>
      <xdr:col>0</xdr:col>
      <xdr:colOff>9525</xdr:colOff>
      <xdr:row>28</xdr:row>
      <xdr:rowOff>19050</xdr:rowOff>
    </xdr:from>
    <xdr:to>
      <xdr:col>9</xdr:col>
      <xdr:colOff>304800</xdr:colOff>
      <xdr:row>33</xdr:row>
      <xdr:rowOff>114300</xdr:rowOff>
    </xdr:to>
    <xdr:sp macro="" textlink="">
      <xdr:nvSpPr>
        <xdr:cNvPr id="5" name="TekstSylinder 4"/>
        <xdr:cNvSpPr txBox="1"/>
      </xdr:nvSpPr>
      <xdr:spPr>
        <a:xfrm>
          <a:off x="9525" y="5200650"/>
          <a:ext cx="71532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t>Virksomhetens navn settes inn i celle A3 i resultatregnskapet og blir automatisk overført til de øvrige  arkene i pakken.</a:t>
          </a:r>
          <a:r>
            <a:rPr lang="nb-NO" sz="1100" baseline="0"/>
            <a:t> Overskriftene i tallkolonnene  i notene styres  med noen unntak av overskriftene i resultatregnskapets celler C5, D5 og E5. I kontantstrømoppstillingen og  i enkelte noter  er det innarbeidet budsjettkolonner. Overskriften i budsjettkolonnen i de aktuelle notene styres av overskriften på budsjettkolonnen i kontantstrømoppstillingen  (celle  G5). </a:t>
          </a:r>
          <a:endParaRPr lang="nb-NO" sz="1100"/>
        </a:p>
      </xdr:txBody>
    </xdr:sp>
    <xdr:clientData/>
  </xdr:twoCellAnchor>
  <xdr:twoCellAnchor>
    <xdr:from>
      <xdr:col>0</xdr:col>
      <xdr:colOff>19050</xdr:colOff>
      <xdr:row>35</xdr:row>
      <xdr:rowOff>9525</xdr:rowOff>
    </xdr:from>
    <xdr:to>
      <xdr:col>9</xdr:col>
      <xdr:colOff>361950</xdr:colOff>
      <xdr:row>39</xdr:row>
      <xdr:rowOff>19050</xdr:rowOff>
    </xdr:to>
    <xdr:sp macro="" textlink="">
      <xdr:nvSpPr>
        <xdr:cNvPr id="6" name="TekstSylinder 5"/>
        <xdr:cNvSpPr txBox="1"/>
      </xdr:nvSpPr>
      <xdr:spPr>
        <a:xfrm>
          <a:off x="19050" y="5657850"/>
          <a:ext cx="72009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t>For</a:t>
          </a:r>
          <a:r>
            <a:rPr lang="nb-NO" sz="1100" baseline="0"/>
            <a:t> departementet:  </a:t>
          </a:r>
          <a:r>
            <a:rPr lang="nb-NO" sz="1100"/>
            <a:t>I note 15 må overskriftene settes inn manuelt i den enkelte  tabell.  I notene 4 , 5 og 8 må datoene i kolonne A </a:t>
          </a:r>
          <a:r>
            <a:rPr lang="nb-NO" sz="1100" baseline="0"/>
            <a:t> settes manuelt. Tilsvarende gjelder i note 11. Start med den høyeste datoen og bruk funksjonen "erstatt".</a:t>
          </a:r>
        </a:p>
        <a:p>
          <a:r>
            <a:rPr lang="nb-NO" sz="1100" baseline="0"/>
            <a:t>I </a:t>
          </a:r>
          <a:r>
            <a:rPr lang="nb-NO" sz="1100">
              <a:solidFill>
                <a:schemeClr val="dk1"/>
              </a:solidFill>
              <a:latin typeface="+mn-lt"/>
              <a:ea typeface="+mn-ea"/>
              <a:cs typeface="+mn-cs"/>
            </a:rPr>
            <a:t> tabellene 2 til 4 styres datoene av datoene i linje 6</a:t>
          </a:r>
          <a:r>
            <a:rPr lang="nb-NO" sz="1100" baseline="0">
              <a:solidFill>
                <a:schemeClr val="dk1"/>
              </a:solidFill>
              <a:latin typeface="+mn-lt"/>
              <a:ea typeface="+mn-ea"/>
              <a:cs typeface="+mn-cs"/>
            </a:rPr>
            <a:t> i </a:t>
          </a:r>
          <a:r>
            <a:rPr lang="nb-NO" sz="1100">
              <a:solidFill>
                <a:schemeClr val="dk1"/>
              </a:solidFill>
              <a:latin typeface="+mn-lt"/>
              <a:ea typeface="+mn-ea"/>
              <a:cs typeface="+mn-cs"/>
            </a:rPr>
            <a:t>tabell 1 kolonnene  C, D, E og F.</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4</xdr:col>
      <xdr:colOff>752475</xdr:colOff>
      <xdr:row>4</xdr:row>
      <xdr:rowOff>114300</xdr:rowOff>
    </xdr:to>
    <xdr:sp macro="" textlink="">
      <xdr:nvSpPr>
        <xdr:cNvPr id="2" name="TekstSylinder 1"/>
        <xdr:cNvSpPr txBox="1"/>
      </xdr:nvSpPr>
      <xdr:spPr>
        <a:xfrm>
          <a:off x="28575" y="485775"/>
          <a:ext cx="37719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latin typeface="+mn-lt"/>
              <a:ea typeface="+mn-ea"/>
              <a:cs typeface="+mn-cs"/>
            </a:rPr>
            <a:t>Generelle regnskapsprinsipper</a:t>
          </a:r>
          <a:endParaRPr lang="nb-NO" sz="1100">
            <a:solidFill>
              <a:schemeClr val="dk1"/>
            </a:solidFill>
            <a:latin typeface="+mn-lt"/>
            <a:ea typeface="+mn-ea"/>
            <a:cs typeface="+mn-cs"/>
          </a:endParaRPr>
        </a:p>
        <a:p>
          <a:endParaRPr lang="nb-NO" sz="1100"/>
        </a:p>
      </xdr:txBody>
    </xdr:sp>
    <xdr:clientData/>
  </xdr:twoCellAnchor>
  <xdr:twoCellAnchor>
    <xdr:from>
      <xdr:col>0</xdr:col>
      <xdr:colOff>28575</xdr:colOff>
      <xdr:row>5</xdr:row>
      <xdr:rowOff>152400</xdr:rowOff>
    </xdr:from>
    <xdr:to>
      <xdr:col>9</xdr:col>
      <xdr:colOff>0</xdr:colOff>
      <xdr:row>10</xdr:row>
      <xdr:rowOff>38100</xdr:rowOff>
    </xdr:to>
    <xdr:sp macro="" textlink="">
      <xdr:nvSpPr>
        <xdr:cNvPr id="3" name="TekstSylinder 2"/>
        <xdr:cNvSpPr txBox="1"/>
      </xdr:nvSpPr>
      <xdr:spPr>
        <a:xfrm>
          <a:off x="28575" y="962025"/>
          <a:ext cx="68294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a:solidFill>
                <a:schemeClr val="dk1"/>
              </a:solidFill>
              <a:latin typeface="+mn-lt"/>
              <a:ea typeface="+mn-ea"/>
              <a:cs typeface="+mn-cs"/>
            </a:rPr>
            <a:t>Regnskapet er satt opp i samsvar med  de</a:t>
          </a:r>
          <a:r>
            <a:rPr lang="nb-NO" sz="1100" baseline="0">
              <a:solidFill>
                <a:schemeClr val="dk1"/>
              </a:solidFill>
              <a:latin typeface="+mn-lt"/>
              <a:ea typeface="+mn-ea"/>
              <a:cs typeface="+mn-cs"/>
            </a:rPr>
            <a:t> anbefalte </a:t>
          </a:r>
          <a:r>
            <a:rPr lang="nb-NO" sz="1100">
              <a:solidFill>
                <a:schemeClr val="dk1"/>
              </a:solidFill>
              <a:latin typeface="+mn-lt"/>
              <a:ea typeface="+mn-ea"/>
              <a:cs typeface="+mn-cs"/>
            </a:rPr>
            <a:t>Statlige Regnskapsstandarderne</a:t>
          </a:r>
          <a:r>
            <a:rPr lang="nb-NO" sz="1100" baseline="0">
              <a:solidFill>
                <a:schemeClr val="dk1"/>
              </a:solidFill>
              <a:latin typeface="+mn-lt"/>
              <a:ea typeface="+mn-ea"/>
              <a:cs typeface="+mn-cs"/>
            </a:rPr>
            <a:t> </a:t>
          </a:r>
          <a:r>
            <a:rPr lang="nb-NO" sz="1100">
              <a:solidFill>
                <a:schemeClr val="dk1"/>
              </a:solidFill>
              <a:latin typeface="+mn-lt"/>
              <a:ea typeface="+mn-ea"/>
              <a:cs typeface="+mn-cs"/>
            </a:rPr>
            <a:t>(SRS) og  de tilhørende veiledningsnotater som er utarbeidet av</a:t>
          </a:r>
          <a:r>
            <a:rPr lang="nb-NO" sz="1100" baseline="0">
              <a:solidFill>
                <a:schemeClr val="dk1"/>
              </a:solidFill>
              <a:latin typeface="+mn-lt"/>
              <a:ea typeface="+mn-ea"/>
              <a:cs typeface="+mn-cs"/>
            </a:rPr>
            <a:t> </a:t>
          </a:r>
          <a:r>
            <a:rPr lang="nb-NO" sz="1100">
              <a:solidFill>
                <a:schemeClr val="dk1"/>
              </a:solidFill>
              <a:latin typeface="+mn-lt"/>
              <a:ea typeface="+mn-ea"/>
              <a:cs typeface="+mn-cs"/>
            </a:rPr>
            <a:t>Finansdepartementet</a:t>
          </a:r>
          <a:r>
            <a:rPr lang="nb-NO" sz="1100" baseline="0">
              <a:solidFill>
                <a:schemeClr val="dk1"/>
              </a:solidFill>
              <a:latin typeface="+mn-lt"/>
              <a:ea typeface="+mn-ea"/>
              <a:cs typeface="+mn-cs"/>
            </a:rPr>
            <a:t> </a:t>
          </a:r>
          <a:r>
            <a:rPr lang="nb-NO" sz="1100">
              <a:solidFill>
                <a:schemeClr val="dk1"/>
              </a:solidFill>
              <a:latin typeface="+mn-lt"/>
              <a:ea typeface="+mn-ea"/>
              <a:cs typeface="+mn-cs"/>
            </a:rPr>
            <a:t> og Direktoratet</a:t>
          </a:r>
          <a:r>
            <a:rPr lang="nb-NO" sz="1100" baseline="0">
              <a:solidFill>
                <a:schemeClr val="dk1"/>
              </a:solidFill>
              <a:latin typeface="+mn-lt"/>
              <a:ea typeface="+mn-ea"/>
              <a:cs typeface="+mn-cs"/>
            </a:rPr>
            <a:t> for økonomistyring </a:t>
          </a:r>
          <a:r>
            <a:rPr lang="nb-NO" sz="1100">
              <a:solidFill>
                <a:schemeClr val="dk1"/>
              </a:solidFill>
              <a:latin typeface="+mn-lt"/>
              <a:ea typeface="+mn-ea"/>
              <a:cs typeface="+mn-cs"/>
            </a:rPr>
            <a:t>med Kunnskapsdepartementets tilpasninger for universitets- og høyskolesektoren.</a:t>
          </a:r>
          <a:endParaRPr lang="nb-NO" sz="1100"/>
        </a:p>
      </xdr:txBody>
    </xdr:sp>
    <xdr:clientData/>
  </xdr:twoCellAnchor>
  <xdr:twoCellAnchor>
    <xdr:from>
      <xdr:col>0</xdr:col>
      <xdr:colOff>28575</xdr:colOff>
      <xdr:row>11</xdr:row>
      <xdr:rowOff>0</xdr:rowOff>
    </xdr:from>
    <xdr:to>
      <xdr:col>9</xdr:col>
      <xdr:colOff>9525</xdr:colOff>
      <xdr:row>12</xdr:row>
      <xdr:rowOff>114300</xdr:rowOff>
    </xdr:to>
    <xdr:sp macro="" textlink="">
      <xdr:nvSpPr>
        <xdr:cNvPr id="4" name="TekstSylinder 3"/>
        <xdr:cNvSpPr txBox="1"/>
      </xdr:nvSpPr>
      <xdr:spPr>
        <a:xfrm>
          <a:off x="28575" y="1781175"/>
          <a:ext cx="6838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latin typeface="+mn-lt"/>
              <a:ea typeface="+mn-ea"/>
              <a:cs typeface="+mn-cs"/>
            </a:rPr>
            <a:t>Anvendte regnskapsprinsipper</a:t>
          </a:r>
          <a:endParaRPr lang="nb-NO" sz="1100">
            <a:solidFill>
              <a:schemeClr val="dk1"/>
            </a:solidFill>
            <a:latin typeface="+mn-lt"/>
            <a:ea typeface="+mn-ea"/>
            <a:cs typeface="+mn-cs"/>
          </a:endParaRPr>
        </a:p>
        <a:p>
          <a:endParaRPr lang="nb-NO" sz="1100"/>
        </a:p>
      </xdr:txBody>
    </xdr:sp>
    <xdr:clientData/>
  </xdr:twoCellAnchor>
  <xdr:twoCellAnchor>
    <xdr:from>
      <xdr:col>0</xdr:col>
      <xdr:colOff>38100</xdr:colOff>
      <xdr:row>14</xdr:row>
      <xdr:rowOff>0</xdr:rowOff>
    </xdr:from>
    <xdr:to>
      <xdr:col>8</xdr:col>
      <xdr:colOff>733425</xdr:colOff>
      <xdr:row>33</xdr:row>
      <xdr:rowOff>28575</xdr:rowOff>
    </xdr:to>
    <xdr:sp macro="" textlink="">
      <xdr:nvSpPr>
        <xdr:cNvPr id="5" name="TekstSylinder 4"/>
        <xdr:cNvSpPr txBox="1"/>
      </xdr:nvSpPr>
      <xdr:spPr>
        <a:xfrm>
          <a:off x="38100" y="2266950"/>
          <a:ext cx="6791325" cy="31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Inntekter</a:t>
          </a:r>
          <a:endParaRPr lang="nb-NO" sz="1100">
            <a:solidFill>
              <a:schemeClr val="dk1"/>
            </a:solidFill>
            <a:latin typeface="+mn-lt"/>
            <a:ea typeface="+mn-ea"/>
            <a:cs typeface="+mn-cs"/>
          </a:endParaRPr>
        </a:p>
        <a:p>
          <a:r>
            <a:rPr lang="nb-NO" sz="1100">
              <a:solidFill>
                <a:schemeClr val="dk1"/>
              </a:solidFill>
              <a:latin typeface="+mn-lt"/>
              <a:ea typeface="+mn-ea"/>
              <a:cs typeface="+mn-cs"/>
            </a:rPr>
            <a:t>Tildelinger uten motytelse eller med utsatt motytelse er behandlet etter bestemmelsene i SRS 10. Dette innebærer at bevilgninger fra Kunnskapsdepartementet</a:t>
          </a:r>
          <a:r>
            <a:rPr lang="nb-NO" sz="1100" baseline="0">
              <a:solidFill>
                <a:schemeClr val="dk1"/>
              </a:solidFill>
              <a:latin typeface="+mn-lt"/>
              <a:ea typeface="+mn-ea"/>
              <a:cs typeface="+mn-cs"/>
            </a:rPr>
            <a:t> og </a:t>
          </a:r>
          <a:r>
            <a:rPr lang="nb-NO" sz="1100">
              <a:solidFill>
                <a:schemeClr val="dk1"/>
              </a:solidFill>
              <a:latin typeface="+mn-lt"/>
              <a:ea typeface="+mn-ea"/>
              <a:cs typeface="+mn-cs"/>
            </a:rPr>
            <a:t>andre departementer</a:t>
          </a:r>
          <a:r>
            <a:rPr lang="nb-NO" sz="1100" baseline="0">
              <a:solidFill>
                <a:schemeClr val="dk1"/>
              </a:solidFill>
              <a:latin typeface="+mn-lt"/>
              <a:ea typeface="+mn-ea"/>
              <a:cs typeface="+mn-cs"/>
            </a:rPr>
            <a:t>  </a:t>
          </a:r>
          <a:r>
            <a:rPr lang="nb-NO" sz="1100">
              <a:solidFill>
                <a:schemeClr val="dk1"/>
              </a:solidFill>
              <a:latin typeface="+mn-lt"/>
              <a:ea typeface="+mn-ea"/>
              <a:cs typeface="+mn-cs"/>
            </a:rPr>
            <a:t>er presentert i regnskapet i den perioden tilskuddet er mottatt. Bevilgninger og tilskudd fra Kunnskapsdepartementet og</a:t>
          </a:r>
          <a:r>
            <a:rPr lang="nb-NO" sz="1100" baseline="0">
              <a:solidFill>
                <a:schemeClr val="dk1"/>
              </a:solidFill>
              <a:latin typeface="+mn-lt"/>
              <a:ea typeface="+mn-ea"/>
              <a:cs typeface="+mn-cs"/>
            </a:rPr>
            <a:t> </a:t>
          </a:r>
          <a:r>
            <a:rPr lang="nb-NO" sz="1100">
              <a:solidFill>
                <a:schemeClr val="dk1"/>
              </a:solidFill>
              <a:latin typeface="+mn-lt"/>
              <a:ea typeface="+mn-ea"/>
              <a:cs typeface="+mn-cs"/>
            </a:rPr>
            <a:t> andre departement som ikke er benyttet på balansedagen er klassifisert som forpliktelse og ført opp i avsnitt D IV Avregning med statskassen i balanseoppstillingen (motsatt sammenstilling). Tilsvarende gjelder for andre statlige bevilgninger og tilskudd som gjelder vedkommende periode  som</a:t>
          </a:r>
          <a:r>
            <a:rPr lang="nb-NO" sz="1100" baseline="0">
              <a:solidFill>
                <a:schemeClr val="dk1"/>
              </a:solidFill>
              <a:latin typeface="+mn-lt"/>
              <a:ea typeface="+mn-ea"/>
              <a:cs typeface="+mn-cs"/>
            </a:rPr>
            <a:t> skal behandles som bevilgninger etter bestemmelsene i SRS 10 </a:t>
          </a:r>
          <a:r>
            <a:rPr lang="nb-NO" sz="1100">
              <a:solidFill>
                <a:schemeClr val="dk1"/>
              </a:solidFill>
              <a:latin typeface="+mn-lt"/>
              <a:ea typeface="+mn-ea"/>
              <a:cs typeface="+mn-cs"/>
            </a:rPr>
            <a:t>og som ikke er benyttet på balansedagen. Bevilgninger og tilskudd fra statlige virksomheter som uttrykkelig er forutsatt benyttet i senere perioder, er klassifisert som forskudd og presentert som ikke inntektsført bevilgning i avsnitt D IV Avregning med statskassen i balanseoppstillingen.  Bidrag  og tilskudd</a:t>
          </a:r>
          <a:r>
            <a:rPr lang="nb-NO" sz="1100" baseline="0">
              <a:solidFill>
                <a:schemeClr val="dk1"/>
              </a:solidFill>
              <a:latin typeface="+mn-lt"/>
              <a:ea typeface="+mn-ea"/>
              <a:cs typeface="+mn-cs"/>
            </a:rPr>
            <a:t> fra  </a:t>
          </a:r>
          <a:r>
            <a:rPr lang="nb-NO" sz="1100">
              <a:solidFill>
                <a:schemeClr val="dk1"/>
              </a:solidFill>
              <a:latin typeface="+mn-lt"/>
              <a:ea typeface="+mn-ea"/>
              <a:cs typeface="+mn-cs"/>
            </a:rPr>
            <a:t>statlige etater og tilskudd fra Norges forskningsråd  samt bidrag </a:t>
          </a:r>
          <a:r>
            <a:rPr lang="nb-NO" sz="1100" baseline="0">
              <a:solidFill>
                <a:schemeClr val="dk1"/>
              </a:solidFill>
              <a:latin typeface="+mn-lt"/>
              <a:ea typeface="+mn-ea"/>
              <a:cs typeface="+mn-cs"/>
            </a:rPr>
            <a:t> </a:t>
          </a:r>
          <a:r>
            <a:rPr lang="nb-NO" sz="1100">
              <a:solidFill>
                <a:schemeClr val="dk1"/>
              </a:solidFill>
              <a:latin typeface="+mn-lt"/>
              <a:ea typeface="+mn-ea"/>
              <a:cs typeface="+mn-cs"/>
            </a:rPr>
            <a:t>og tilskudd   fra  andre som ikke er benyttet på balansedagen er klassifisert som forskudd og presentert som ikke inntektsførte bidrag i avsnitt D IV Avregning med statskassen i balanseoppstillingen (motsatt sammenstilling). Tilsvarende gjelder for gaver og gaveforsterkninger.</a:t>
          </a:r>
        </a:p>
        <a:p>
          <a:r>
            <a:rPr lang="nb-NO"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latin typeface="+mn-lt"/>
              <a:ea typeface="+mn-ea"/>
              <a:cs typeface="+mn-cs"/>
            </a:rPr>
            <a:t>Inntekter som forutsetter en motytelse behandlet etter bestemmelsene i SRS 9 og er resultatført i den perioden rettigheten til inntekten er opptjent. Slike inntekter måles til verdien av vederlaget på transaksjonstidspunktet.  Inntekter fra salg av tjenester anses som opptjent på det tidspunktet krav om vederlag oppstår.</a:t>
          </a:r>
        </a:p>
        <a:p>
          <a:endParaRPr lang="nb-NO" sz="1100"/>
        </a:p>
      </xdr:txBody>
    </xdr:sp>
    <xdr:clientData/>
  </xdr:twoCellAnchor>
  <xdr:twoCellAnchor>
    <xdr:from>
      <xdr:col>0</xdr:col>
      <xdr:colOff>28574</xdr:colOff>
      <xdr:row>35</xdr:row>
      <xdr:rowOff>85725</xdr:rowOff>
    </xdr:from>
    <xdr:to>
      <xdr:col>9</xdr:col>
      <xdr:colOff>0</xdr:colOff>
      <xdr:row>45</xdr:row>
      <xdr:rowOff>76200</xdr:rowOff>
    </xdr:to>
    <xdr:sp macro="" textlink="">
      <xdr:nvSpPr>
        <xdr:cNvPr id="6" name="TekstSylinder 5"/>
        <xdr:cNvSpPr txBox="1"/>
      </xdr:nvSpPr>
      <xdr:spPr>
        <a:xfrm>
          <a:off x="28574" y="5753100"/>
          <a:ext cx="6829426"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Kostnader</a:t>
          </a:r>
          <a:endParaRPr lang="nb-NO" sz="1100">
            <a:solidFill>
              <a:schemeClr val="dk1"/>
            </a:solidFill>
            <a:latin typeface="+mn-lt"/>
            <a:ea typeface="+mn-ea"/>
            <a:cs typeface="+mn-cs"/>
          </a:endParaRPr>
        </a:p>
        <a:p>
          <a:r>
            <a:rPr lang="nb-NO" sz="1100">
              <a:solidFill>
                <a:schemeClr val="dk1"/>
              </a:solidFill>
              <a:latin typeface="+mn-lt"/>
              <a:ea typeface="+mn-ea"/>
              <a:cs typeface="+mn-cs"/>
            </a:rPr>
            <a:t>Kostnader ved virksomhet som er finansiert av bevilgninger eller midler som skal behandles tilsvarende, er resultatført i den perioden kostnaden er pådratt eller når det er identifisert en forpliktelse.</a:t>
          </a:r>
        </a:p>
        <a:p>
          <a:r>
            <a:rPr lang="nb-NO" sz="1100">
              <a:solidFill>
                <a:schemeClr val="dk1"/>
              </a:solidFill>
              <a:latin typeface="+mn-lt"/>
              <a:ea typeface="+mn-ea"/>
              <a:cs typeface="+mn-cs"/>
            </a:rPr>
            <a:t> </a:t>
          </a:r>
        </a:p>
        <a:p>
          <a:r>
            <a:rPr lang="nb-NO" sz="1100">
              <a:solidFill>
                <a:schemeClr val="dk1"/>
              </a:solidFill>
              <a:latin typeface="+mn-lt"/>
              <a:ea typeface="+mn-ea"/>
              <a:cs typeface="+mn-cs"/>
            </a:rPr>
            <a:t>Kostnader som vedrører transaksjonsbaserte inntekter er sammenstilt med de tilsvarende inntekter og kostnadsført i samme periode. Prosjekter innen oppdragsvirksomhet er behandlet etter metoden løpende avregning uten fortjeneste. Fullføringsgraden er målt som forholdet mellom påløpte kostnader og totalt estimerte kontraktskostnader. </a:t>
          </a:r>
        </a:p>
        <a:p>
          <a:endParaRPr lang="nb-NO" sz="1100"/>
        </a:p>
      </xdr:txBody>
    </xdr:sp>
    <xdr:clientData/>
  </xdr:twoCellAnchor>
  <xdr:twoCellAnchor>
    <xdr:from>
      <xdr:col>0</xdr:col>
      <xdr:colOff>28575</xdr:colOff>
      <xdr:row>48</xdr:row>
      <xdr:rowOff>19050</xdr:rowOff>
    </xdr:from>
    <xdr:to>
      <xdr:col>9</xdr:col>
      <xdr:colOff>0</xdr:colOff>
      <xdr:row>54</xdr:row>
      <xdr:rowOff>104775</xdr:rowOff>
    </xdr:to>
    <xdr:sp macro="" textlink="">
      <xdr:nvSpPr>
        <xdr:cNvPr id="7" name="TekstSylinder 6"/>
        <xdr:cNvSpPr txBox="1"/>
      </xdr:nvSpPr>
      <xdr:spPr>
        <a:xfrm>
          <a:off x="28575" y="7467600"/>
          <a:ext cx="682942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Tap</a:t>
          </a:r>
          <a:endParaRPr lang="nb-NO" sz="1100">
            <a:solidFill>
              <a:schemeClr val="dk1"/>
            </a:solidFill>
            <a:latin typeface="+mn-lt"/>
            <a:ea typeface="+mn-ea"/>
            <a:cs typeface="+mn-cs"/>
          </a:endParaRPr>
        </a:p>
        <a:p>
          <a:r>
            <a:rPr lang="nb-NO" sz="1100">
              <a:solidFill>
                <a:schemeClr val="dk1"/>
              </a:solidFill>
              <a:latin typeface="+mn-lt"/>
              <a:ea typeface="+mn-ea"/>
              <a:cs typeface="+mn-cs"/>
            </a:rPr>
            <a:t>Det er ikke foretatt en generell vurdering knyttet til latente tap i aktive oppdragsprosjekter. Eventuelle tap konstateres først ved avslutning av prosjektet og er som hovedregel kostnadsført når en eventuell underdekning i prosjektet er endelig konstatert. For aktive prosjekter hvor det er konstatert sannsynlig tap, er det avsatt for latente tap.</a:t>
          </a:r>
          <a:endParaRPr lang="nb-NO" sz="1100"/>
        </a:p>
      </xdr:txBody>
    </xdr:sp>
    <xdr:clientData/>
  </xdr:twoCellAnchor>
  <xdr:twoCellAnchor>
    <xdr:from>
      <xdr:col>0</xdr:col>
      <xdr:colOff>28575</xdr:colOff>
      <xdr:row>57</xdr:row>
      <xdr:rowOff>19050</xdr:rowOff>
    </xdr:from>
    <xdr:to>
      <xdr:col>8</xdr:col>
      <xdr:colOff>752475</xdr:colOff>
      <xdr:row>65</xdr:row>
      <xdr:rowOff>85725</xdr:rowOff>
    </xdr:to>
    <xdr:sp macro="" textlink="">
      <xdr:nvSpPr>
        <xdr:cNvPr id="8" name="TekstSylinder 7"/>
        <xdr:cNvSpPr txBox="1"/>
      </xdr:nvSpPr>
      <xdr:spPr>
        <a:xfrm>
          <a:off x="28575" y="8763000"/>
          <a:ext cx="68199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Omløpsmidler og kortsiktig gjeld</a:t>
          </a:r>
          <a:endParaRPr lang="nb-NO" sz="1100">
            <a:solidFill>
              <a:schemeClr val="dk1"/>
            </a:solidFill>
            <a:latin typeface="+mn-lt"/>
            <a:ea typeface="+mn-ea"/>
            <a:cs typeface="+mn-cs"/>
          </a:endParaRPr>
        </a:p>
        <a:p>
          <a:r>
            <a:rPr lang="nb-NO" sz="1100">
              <a:solidFill>
                <a:schemeClr val="dk1"/>
              </a:solidFill>
              <a:latin typeface="+mn-lt"/>
              <a:ea typeface="+mn-ea"/>
              <a:cs typeface="+mn-cs"/>
            </a:rPr>
            <a:t>Omløpsmidler og kortsiktig gjeld omfatter poster som forfaller til betaling innen ett år etter anskaffelsestidspunktet, samt poster som knytter seg til varekretsløpet. Øvrige poster er klassifisert som anleggsmiddel/langsiktig gjeld. Fordringer er klassifisert som omløpsmidler hvis de skal tilbakebetales i løpet av ett år etter utbetalingstidspunktet</a:t>
          </a:r>
        </a:p>
        <a:p>
          <a:r>
            <a:rPr lang="nb-NO" sz="1100">
              <a:solidFill>
                <a:schemeClr val="dk1"/>
              </a:solidFill>
              <a:latin typeface="+mn-lt"/>
              <a:ea typeface="+mn-ea"/>
              <a:cs typeface="+mn-cs"/>
            </a:rPr>
            <a:t> </a:t>
          </a:r>
        </a:p>
        <a:p>
          <a:r>
            <a:rPr lang="nb-NO" sz="1100">
              <a:solidFill>
                <a:schemeClr val="dk1"/>
              </a:solidFill>
              <a:latin typeface="+mn-lt"/>
              <a:ea typeface="+mn-ea"/>
              <a:cs typeface="+mn-cs"/>
            </a:rPr>
            <a:t>Omløpsmidler er vurdert til det laveste av anskaffelseskost og virkelig verdi. Kortsiktig gjeld balanseføres til nominelt beløp på etableringstidspunktet</a:t>
          </a:r>
        </a:p>
        <a:p>
          <a:r>
            <a:rPr lang="nb-NO" sz="1100">
              <a:solidFill>
                <a:schemeClr val="dk1"/>
              </a:solidFill>
              <a:latin typeface="+mn-lt"/>
              <a:ea typeface="+mn-ea"/>
              <a:cs typeface="+mn-cs"/>
            </a:rPr>
            <a:t> </a:t>
          </a:r>
        </a:p>
        <a:p>
          <a:endParaRPr lang="nb-NO" sz="1100"/>
        </a:p>
      </xdr:txBody>
    </xdr:sp>
    <xdr:clientData/>
  </xdr:twoCellAnchor>
  <xdr:twoCellAnchor>
    <xdr:from>
      <xdr:col>0</xdr:col>
      <xdr:colOff>28575</xdr:colOff>
      <xdr:row>70</xdr:row>
      <xdr:rowOff>0</xdr:rowOff>
    </xdr:from>
    <xdr:to>
      <xdr:col>8</xdr:col>
      <xdr:colOff>742950</xdr:colOff>
      <xdr:row>79</xdr:row>
      <xdr:rowOff>19050</xdr:rowOff>
    </xdr:to>
    <xdr:sp macro="" textlink="">
      <xdr:nvSpPr>
        <xdr:cNvPr id="9" name="TekstSylinder 8"/>
        <xdr:cNvSpPr txBox="1"/>
      </xdr:nvSpPr>
      <xdr:spPr>
        <a:xfrm>
          <a:off x="28575" y="10363200"/>
          <a:ext cx="6810375"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Aksjer og andre finansielle eiendeler</a:t>
          </a:r>
          <a:endParaRPr lang="nb-NO" sz="1100">
            <a:solidFill>
              <a:schemeClr val="dk1"/>
            </a:solidFill>
            <a:latin typeface="+mn-lt"/>
            <a:ea typeface="+mn-ea"/>
            <a:cs typeface="+mn-cs"/>
          </a:endParaRPr>
        </a:p>
        <a:p>
          <a:r>
            <a:rPr lang="nb-NO" sz="1100">
              <a:solidFill>
                <a:schemeClr val="dk1"/>
              </a:solidFill>
              <a:latin typeface="+mn-lt"/>
              <a:ea typeface="+mn-ea"/>
              <a:cs typeface="+mn-cs"/>
            </a:rPr>
            <a:t>Aksjer og andre finansielle eiendeler er balanseført til historisk anskaffelseskost på transaksjonstidspunktet. Aksjer og andeler som er anskaffet med dekning i bevilgning over 90-post og aksjer anskaffet før 1. januar 2003 og som ble overført fra gruppe 1 til gruppe 2 fra 1. januar 2009, har motpost i </a:t>
          </a:r>
          <a:r>
            <a:rPr lang="nb-NO" sz="1100" i="1">
              <a:solidFill>
                <a:schemeClr val="dk1"/>
              </a:solidFill>
              <a:latin typeface="+mn-lt"/>
              <a:ea typeface="+mn-ea"/>
              <a:cs typeface="+mn-cs"/>
            </a:rPr>
            <a:t>Innskutt virksomhetskapital</a:t>
          </a:r>
          <a:r>
            <a:rPr lang="nb-NO" sz="1100">
              <a:solidFill>
                <a:schemeClr val="dk1"/>
              </a:solidFill>
              <a:latin typeface="+mn-lt"/>
              <a:ea typeface="+mn-ea"/>
              <a:cs typeface="+mn-cs"/>
            </a:rPr>
            <a:t>. Aksjer og andeler som er finansiert av overskudd av eksternt oppdragsvirksomhet, har motpost i </a:t>
          </a:r>
          <a:r>
            <a:rPr lang="nb-NO" sz="1100" i="1">
              <a:solidFill>
                <a:schemeClr val="dk1"/>
              </a:solidFill>
              <a:latin typeface="+mn-lt"/>
              <a:ea typeface="+mn-ea"/>
              <a:cs typeface="+mn-cs"/>
            </a:rPr>
            <a:t>Opptjent virksomhetskapital</a:t>
          </a:r>
          <a:r>
            <a:rPr lang="nb-NO" sz="1100">
              <a:solidFill>
                <a:schemeClr val="dk1"/>
              </a:solidFill>
              <a:latin typeface="+mn-lt"/>
              <a:ea typeface="+mn-ea"/>
              <a:cs typeface="+mn-cs"/>
            </a:rPr>
            <a:t>. Dette gjelder både langsiktige og kortsiktige investeringer. Mottatt utbytte og andre utdelinger er inntektsført som annen finansinntekt. Når</a:t>
          </a:r>
          <a:r>
            <a:rPr lang="nb-NO" sz="1100" baseline="0">
              <a:solidFill>
                <a:schemeClr val="dk1"/>
              </a:solidFill>
              <a:latin typeface="+mn-lt"/>
              <a:ea typeface="+mn-ea"/>
              <a:cs typeface="+mn-cs"/>
            </a:rPr>
            <a:t>  verdifallet ikke er forventet å være forbigående, er det foretatt nedskrivning til virkelig verdi.</a:t>
          </a:r>
          <a:endParaRPr lang="nb-NO" sz="1100">
            <a:solidFill>
              <a:schemeClr val="dk1"/>
            </a:solidFill>
            <a:latin typeface="+mn-lt"/>
            <a:ea typeface="+mn-ea"/>
            <a:cs typeface="+mn-cs"/>
          </a:endParaRPr>
        </a:p>
        <a:p>
          <a:endParaRPr lang="nb-NO" sz="1100"/>
        </a:p>
      </xdr:txBody>
    </xdr:sp>
    <xdr:clientData/>
  </xdr:twoCellAnchor>
  <xdr:twoCellAnchor>
    <xdr:from>
      <xdr:col>0</xdr:col>
      <xdr:colOff>28575</xdr:colOff>
      <xdr:row>81</xdr:row>
      <xdr:rowOff>9523</xdr:rowOff>
    </xdr:from>
    <xdr:to>
      <xdr:col>8</xdr:col>
      <xdr:colOff>752475</xdr:colOff>
      <xdr:row>111</xdr:row>
      <xdr:rowOff>15240</xdr:rowOff>
    </xdr:to>
    <xdr:sp macro="" textlink="">
      <xdr:nvSpPr>
        <xdr:cNvPr id="10" name="TekstSylinder 9"/>
        <xdr:cNvSpPr txBox="1"/>
      </xdr:nvSpPr>
      <xdr:spPr>
        <a:xfrm>
          <a:off x="28575" y="12153898"/>
          <a:ext cx="6819900" cy="4863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Varige driftsmidler</a:t>
          </a:r>
          <a:endParaRPr lang="nb-NO" sz="1100">
            <a:solidFill>
              <a:schemeClr val="dk1"/>
            </a:solidFill>
            <a:latin typeface="+mn-lt"/>
            <a:ea typeface="+mn-ea"/>
            <a:cs typeface="+mn-cs"/>
          </a:endParaRPr>
        </a:p>
        <a:p>
          <a:r>
            <a:rPr lang="nb-NO" sz="1100">
              <a:solidFill>
                <a:schemeClr val="dk1"/>
              </a:solidFill>
              <a:latin typeface="+mn-lt"/>
              <a:ea typeface="+mn-ea"/>
              <a:cs typeface="+mn-cs"/>
            </a:rPr>
            <a:t> </a:t>
          </a:r>
        </a:p>
        <a:p>
          <a:r>
            <a:rPr lang="nb-NO" sz="1100">
              <a:solidFill>
                <a:schemeClr val="dk1"/>
              </a:solidFill>
              <a:latin typeface="+mn-lt"/>
              <a:ea typeface="+mn-ea"/>
              <a:cs typeface="+mn-cs"/>
            </a:rPr>
            <a:t>Varige driftsmidler er vurdert til anskaffelseskost og avskrives over driftsmidlets forventede levetid, men nedskrives til virkelig verdi ved verdifall som ikke forventes å være forbigående. Varig driftsmidler balanseføres med motpost </a:t>
          </a:r>
          <a:r>
            <a:rPr lang="nb-NO" sz="1100" i="1">
              <a:solidFill>
                <a:schemeClr val="dk1"/>
              </a:solidFill>
              <a:latin typeface="+mn-lt"/>
              <a:ea typeface="+mn-ea"/>
              <a:cs typeface="+mn-cs"/>
            </a:rPr>
            <a:t>Forpliktelser knyttet til anleggsmidler.</a:t>
          </a:r>
          <a:endParaRPr lang="nb-NO" sz="1100">
            <a:solidFill>
              <a:schemeClr val="dk1"/>
            </a:solidFill>
            <a:latin typeface="+mn-lt"/>
            <a:ea typeface="+mn-ea"/>
            <a:cs typeface="+mn-cs"/>
          </a:endParaRPr>
        </a:p>
        <a:p>
          <a:r>
            <a:rPr lang="nb-NO" sz="1100">
              <a:solidFill>
                <a:schemeClr val="dk1"/>
              </a:solidFill>
              <a:latin typeface="+mn-lt"/>
              <a:ea typeface="+mn-ea"/>
              <a:cs typeface="+mn-cs"/>
            </a:rPr>
            <a:t> </a:t>
          </a:r>
        </a:p>
        <a:p>
          <a:r>
            <a:rPr lang="nb-NO" sz="1100">
              <a:solidFill>
                <a:schemeClr val="dk1"/>
              </a:solidFill>
              <a:latin typeface="+mn-lt"/>
              <a:ea typeface="+mn-ea"/>
              <a:cs typeface="+mn-cs"/>
            </a:rPr>
            <a:t>Forpliktelsen som etableres på investeringstidspunktet oppløses i takt med avskrivningene og utligner dermed resultatvirkningen av avskrivningene.</a:t>
          </a:r>
        </a:p>
        <a:p>
          <a:r>
            <a:rPr lang="nb-NO" sz="1100">
              <a:solidFill>
                <a:schemeClr val="dk1"/>
              </a:solidFill>
              <a:latin typeface="+mn-lt"/>
              <a:ea typeface="+mn-ea"/>
              <a:cs typeface="+mn-cs"/>
            </a:rPr>
            <a:t> </a:t>
          </a:r>
        </a:p>
        <a:p>
          <a:r>
            <a:rPr lang="nb-NO" sz="1100">
              <a:solidFill>
                <a:schemeClr val="dk1"/>
              </a:solidFill>
              <a:latin typeface="+mn-lt"/>
              <a:ea typeface="+mn-ea"/>
              <a:cs typeface="+mn-cs"/>
            </a:rPr>
            <a:t>Ved realisasjon/avgang av driftsmidler resultatføres regnskapsmessig gevinst/tap. Gevinst/tap beregnes som forskjellen mellom salgsvederlaget og balanseført verdi på realisasjonstidspunktet. Resterende bokført verdi av </a:t>
          </a:r>
          <a:r>
            <a:rPr lang="nb-NO" sz="1100" i="1">
              <a:solidFill>
                <a:schemeClr val="dk1"/>
              </a:solidFill>
              <a:latin typeface="+mn-lt"/>
              <a:ea typeface="+mn-ea"/>
              <a:cs typeface="+mn-cs"/>
            </a:rPr>
            <a:t>forpliktelse</a:t>
          </a:r>
          <a:r>
            <a:rPr lang="nb-NO" sz="1100">
              <a:solidFill>
                <a:schemeClr val="dk1"/>
              </a:solidFill>
              <a:latin typeface="+mn-lt"/>
              <a:ea typeface="+mn-ea"/>
              <a:cs typeface="+mn-cs"/>
            </a:rPr>
            <a:t> knyttet til anleggsmiddelet på realisasjonstidspunktet er vist som </a:t>
          </a:r>
          <a:r>
            <a:rPr lang="nb-NO" sz="1100" i="1">
              <a:solidFill>
                <a:schemeClr val="dk1"/>
              </a:solidFill>
              <a:latin typeface="+mn-lt"/>
              <a:ea typeface="+mn-ea"/>
              <a:cs typeface="+mn-cs"/>
            </a:rPr>
            <a:t>Utsatt inntekt fra forpliktelse knyttet til investeringer, bokført verdi avhendede anleggsmidler </a:t>
          </a:r>
          <a:r>
            <a:rPr lang="nb-NO" sz="1100">
              <a:solidFill>
                <a:schemeClr val="dk1"/>
              </a:solidFill>
              <a:latin typeface="+mn-lt"/>
              <a:ea typeface="+mn-ea"/>
              <a:cs typeface="+mn-cs"/>
            </a:rPr>
            <a:t>i note 1.</a:t>
          </a:r>
        </a:p>
        <a:p>
          <a:r>
            <a:rPr lang="nb-NO" sz="1100">
              <a:solidFill>
                <a:schemeClr val="dk1"/>
              </a:solidFill>
              <a:latin typeface="+mn-lt"/>
              <a:ea typeface="+mn-ea"/>
              <a:cs typeface="+mn-cs"/>
            </a:rPr>
            <a:t> </a:t>
          </a:r>
        </a:p>
        <a:p>
          <a:r>
            <a:rPr lang="nb-NO" sz="1100">
              <a:solidFill>
                <a:schemeClr val="dk1"/>
              </a:solidFill>
              <a:latin typeface="+mn-lt"/>
              <a:ea typeface="+mn-ea"/>
              <a:cs typeface="+mn-cs"/>
            </a:rPr>
            <a:t>For eiendeler som inngår i åpningsbalansen er bruksverdi basert på gjenanskaffelsesverdi lagt til grunn for verdifastsettelsen, mens virkelig verdi benyttes når det gjelder finansielle eiendeler.</a:t>
          </a:r>
        </a:p>
        <a:p>
          <a:r>
            <a:rPr lang="nb-NO" sz="1100">
              <a:solidFill>
                <a:schemeClr val="dk1"/>
              </a:solidFill>
              <a:latin typeface="+mn-lt"/>
              <a:ea typeface="+mn-ea"/>
              <a:cs typeface="+mn-cs"/>
            </a:rPr>
            <a:t>Ved fastsettelse av gjenanskaffelsesverdi er det tatt hensyn til slit og elde, teknisk funksjonell standard og andre forhold av betydning for verdifastsettelsen. For tomter, bygninger, infrastruktur er gjenanskaffelsesverdien dels basert på estimater utarbeidet og dokumentert av virksomheten selv, og dels på kvalitetssikring fra og verdivurderinger utarbeidet av uavhengige tekniske miljøer. Verdi knyttet til nasjonaleiendom og kulturminner, samt kunst og bøker er i utgangs­punktet ikke inkludert i åpningsbalansen. Slike eiendeler er inkludert i den grad det foreligger en reell bruksverdi for virksomheten. Finansieringen av varige driftsmidler, som er inkludert i åpningsbalansen for første gang, er klassifisert som en langsiktig forpliktelse. Denne forpliktelsen løses opp i takt med avskrivningen på de anleggsmidler som finansieringen dekker. </a:t>
          </a:r>
        </a:p>
        <a:p>
          <a:r>
            <a:rPr lang="nb-NO" sz="1100">
              <a:solidFill>
                <a:schemeClr val="dk1"/>
              </a:solidFill>
              <a:latin typeface="+mn-lt"/>
              <a:ea typeface="+mn-ea"/>
              <a:cs typeface="+mn-cs"/>
            </a:rPr>
            <a:t> </a:t>
          </a:r>
        </a:p>
        <a:p>
          <a:r>
            <a:rPr lang="nb-NO" sz="1100">
              <a:solidFill>
                <a:schemeClr val="dk1"/>
              </a:solidFill>
              <a:latin typeface="+mn-lt"/>
              <a:ea typeface="+mn-ea"/>
              <a:cs typeface="+mn-cs"/>
            </a:rPr>
            <a:t>For omløpsmidler, kortsiktig gjeld samt eventuelle øvrige forpliktelser som inkluderes i åpningsbalansen, er virkelig verdi benyttet som grunnlag for verdifastsettelsen.  </a:t>
          </a:r>
        </a:p>
        <a:p>
          <a:endParaRPr lang="nb-NO" sz="1100"/>
        </a:p>
      </xdr:txBody>
    </xdr:sp>
    <xdr:clientData/>
  </xdr:twoCellAnchor>
  <xdr:twoCellAnchor>
    <xdr:from>
      <xdr:col>0</xdr:col>
      <xdr:colOff>26670</xdr:colOff>
      <xdr:row>112</xdr:row>
      <xdr:rowOff>22861</xdr:rowOff>
    </xdr:from>
    <xdr:to>
      <xdr:col>9</xdr:col>
      <xdr:colOff>7620</xdr:colOff>
      <xdr:row>122</xdr:row>
      <xdr:rowOff>15240</xdr:rowOff>
    </xdr:to>
    <xdr:sp macro="" textlink="">
      <xdr:nvSpPr>
        <xdr:cNvPr id="11" name="TekstSylinder 10"/>
        <xdr:cNvSpPr txBox="1"/>
      </xdr:nvSpPr>
      <xdr:spPr>
        <a:xfrm>
          <a:off x="26670" y="17186911"/>
          <a:ext cx="6838950" cy="1611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i="1">
              <a:solidFill>
                <a:schemeClr val="dk1"/>
              </a:solidFill>
              <a:latin typeface="+mn-lt"/>
              <a:ea typeface="+mn-ea"/>
              <a:cs typeface="+mn-cs"/>
            </a:rPr>
            <a:t>Immaterielle eiendeler</a:t>
          </a:r>
          <a:endParaRPr lang="nb-NO" sz="1100">
            <a:solidFill>
              <a:schemeClr val="dk1"/>
            </a:solidFill>
            <a:latin typeface="+mn-lt"/>
            <a:ea typeface="+mn-ea"/>
            <a:cs typeface="+mn-cs"/>
          </a:endParaRPr>
        </a:p>
        <a:p>
          <a:r>
            <a:rPr lang="nb-NO" sz="1100">
              <a:solidFill>
                <a:schemeClr val="dk1"/>
              </a:solidFill>
              <a:latin typeface="+mn-lt"/>
              <a:ea typeface="+mn-ea"/>
              <a:cs typeface="+mn-cs"/>
            </a:rPr>
            <a:t> </a:t>
          </a:r>
        </a:p>
        <a:p>
          <a:r>
            <a:rPr lang="nb-NO" sz="1100">
              <a:solidFill>
                <a:schemeClr val="dk1"/>
              </a:solidFill>
              <a:latin typeface="+mn-lt"/>
              <a:ea typeface="+mn-ea"/>
              <a:cs typeface="+mn-cs"/>
            </a:rPr>
            <a:t>Eksternt innkjøpte immaterielle eiendeler er vurdert til anskaffelseskost og avskrives over driftsmidlets forventede levetid, men nedskrives til virkelig verdi ved verdifall som ikke forventes å være forbigående. Immaterielle eiendeler er balanseført med motpost </a:t>
          </a:r>
          <a:r>
            <a:rPr lang="nb-NO" sz="1100" i="1">
              <a:solidFill>
                <a:schemeClr val="dk1"/>
              </a:solidFill>
              <a:latin typeface="+mn-lt"/>
              <a:ea typeface="+mn-ea"/>
              <a:cs typeface="+mn-cs"/>
            </a:rPr>
            <a:t>Forpliktelser knyttet til anleggsmidler.</a:t>
          </a:r>
          <a:endParaRPr lang="nb-NO" sz="1100">
            <a:solidFill>
              <a:schemeClr val="dk1"/>
            </a:solidFill>
            <a:latin typeface="+mn-lt"/>
            <a:ea typeface="+mn-ea"/>
            <a:cs typeface="+mn-cs"/>
          </a:endParaRPr>
        </a:p>
        <a:p>
          <a:r>
            <a:rPr lang="nb-NO" sz="1100">
              <a:solidFill>
                <a:schemeClr val="dk1"/>
              </a:solidFill>
              <a:latin typeface="+mn-lt"/>
              <a:ea typeface="+mn-ea"/>
              <a:cs typeface="+mn-cs"/>
            </a:rPr>
            <a:t> </a:t>
          </a:r>
        </a:p>
        <a:p>
          <a:r>
            <a:rPr lang="nb-NO" sz="1100">
              <a:solidFill>
                <a:schemeClr val="dk1"/>
              </a:solidFill>
              <a:latin typeface="+mn-lt"/>
              <a:ea typeface="+mn-ea"/>
              <a:cs typeface="+mn-cs"/>
            </a:rPr>
            <a:t>Forpliktelsen som etableres på investeringstidspunktet oppløses i takt med avskrivningene og utligner dermed resultatvirkningen av avskrivningene.</a:t>
          </a:r>
        </a:p>
        <a:p>
          <a:endParaRPr lang="nb-NO" sz="1100"/>
        </a:p>
      </xdr:txBody>
    </xdr:sp>
    <xdr:clientData/>
  </xdr:twoCellAnchor>
  <xdr:twoCellAnchor>
    <xdr:from>
      <xdr:col>0</xdr:col>
      <xdr:colOff>49530</xdr:colOff>
      <xdr:row>124</xdr:row>
      <xdr:rowOff>55245</xdr:rowOff>
    </xdr:from>
    <xdr:to>
      <xdr:col>8</xdr:col>
      <xdr:colOff>784860</xdr:colOff>
      <xdr:row>170</xdr:row>
      <xdr:rowOff>1905</xdr:rowOff>
    </xdr:to>
    <xdr:sp macro="" textlink="">
      <xdr:nvSpPr>
        <xdr:cNvPr id="12" name="TekstSylinder 11"/>
        <xdr:cNvSpPr txBox="1"/>
      </xdr:nvSpPr>
      <xdr:spPr>
        <a:xfrm>
          <a:off x="49530" y="21429345"/>
          <a:ext cx="6812280" cy="7395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0" i="1">
              <a:solidFill>
                <a:schemeClr val="dk1"/>
              </a:solidFill>
              <a:latin typeface="+mn-lt"/>
              <a:ea typeface="+mn-ea"/>
              <a:cs typeface="+mn-cs"/>
            </a:rPr>
            <a:t>Varebeholdninger</a:t>
          </a:r>
        </a:p>
        <a:p>
          <a:r>
            <a:rPr lang="nb-NO" sz="1100">
              <a:solidFill>
                <a:schemeClr val="dk1"/>
              </a:solidFill>
              <a:latin typeface="+mn-lt"/>
              <a:ea typeface="+mn-ea"/>
              <a:cs typeface="+mn-cs"/>
            </a:rPr>
            <a:t>Lager av innkjøpte varer er verdsatt til laveste av anskaffelseskost og virkelig verdi. Egentilvirkede ferdigvarer og varer under tilvirkning er vurdert til full tilvirkningskost. Det er foretatt nedskriving for påregnelig ukurans.</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Fordringer</a:t>
          </a:r>
        </a:p>
        <a:p>
          <a:r>
            <a:rPr lang="nb-NO" sz="1100">
              <a:solidFill>
                <a:schemeClr val="dk1"/>
              </a:solidFill>
              <a:latin typeface="+mn-lt"/>
              <a:ea typeface="+mn-ea"/>
              <a:cs typeface="+mn-cs"/>
            </a:rPr>
            <a:t>Kundefordringer og andre fordringer er oppført i balansen til pålydende etter fradrag for avsetning til forventet tap. Avsetning til tap er gjort på grunnlag av individuelle vurderinger av de enkelte fordringene. I tillegg er det for kundefordringer gjort en uspesifisert avsetning for å dekke antatt tap.</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Internhandel</a:t>
          </a:r>
        </a:p>
        <a:p>
          <a:r>
            <a:rPr lang="nb-NO" sz="1100">
              <a:solidFill>
                <a:schemeClr val="dk1"/>
              </a:solidFill>
              <a:latin typeface="+mn-lt"/>
              <a:ea typeface="+mn-ea"/>
              <a:cs typeface="+mn-cs"/>
            </a:rPr>
            <a:t>Alle vesentlige interne transaksjoner og mellomværender innen virksomheten er eliminert i regnskapet.</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Pensjoner</a:t>
          </a:r>
        </a:p>
        <a:p>
          <a:r>
            <a:rPr lang="nb-NO" sz="1100">
              <a:solidFill>
                <a:schemeClr val="dk1"/>
              </a:solidFill>
              <a:latin typeface="+mn-lt"/>
              <a:ea typeface="+mn-ea"/>
              <a:cs typeface="+mn-cs"/>
            </a:rPr>
            <a:t>De ansatte er tilknyttet Statens Pensjonskasse (SPK). Det er lagt til grunn en forenklet regnskapsmessig tilnærming, og det er ikke foretatt beregning eller avsetning for eventuell over- eller underdekning i pensjonsordningen. Årets pensjonskostnad tilsvarer årlig premie til SPK.</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Valuta</a:t>
          </a:r>
        </a:p>
        <a:p>
          <a:r>
            <a:rPr lang="nb-NO" sz="1100">
              <a:solidFill>
                <a:schemeClr val="dk1"/>
              </a:solidFill>
              <a:latin typeface="+mn-lt"/>
              <a:ea typeface="+mn-ea"/>
              <a:cs typeface="+mn-cs"/>
            </a:rPr>
            <a:t>Pengeposter i utenlandsk valuta er vurdert etter kursen ved regnskapsårets slutt.					</a:t>
          </a:r>
        </a:p>
        <a:p>
          <a:r>
            <a:rPr lang="nb-NO" sz="1100" b="0" i="1">
              <a:solidFill>
                <a:schemeClr val="dk1"/>
              </a:solidFill>
              <a:latin typeface="+mn-lt"/>
              <a:ea typeface="+mn-ea"/>
              <a:cs typeface="+mn-cs"/>
            </a:rPr>
            <a:t>Virksomhetskapital</a:t>
          </a:r>
        </a:p>
        <a:p>
          <a:r>
            <a:rPr lang="nb-NO" sz="1100">
              <a:solidFill>
                <a:schemeClr val="dk1"/>
              </a:solidFill>
              <a:latin typeface="+mn-lt"/>
              <a:ea typeface="+mn-ea"/>
              <a:cs typeface="+mn-cs"/>
            </a:rPr>
            <a:t>Universiteter og høyskoler kan bare opptjene virksomhetskapital innenfor sin oppdragsvirksomhet.. Deler av de midlene som opptjenes innenfor oppdragsvirksomhet kan føres tilbake til og inngå i virksomhetens tilgjengelige midler til dekning av drift, anskaffelser eller andre forhold innenfor formålet til institusjonen. Midler som gjennom interne disponeringer er øremerket slike formål, er klassifisert som virksomhetskapital ved enhetene.</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Kontantstrøm</a:t>
          </a:r>
        </a:p>
        <a:p>
          <a:r>
            <a:rPr lang="nb-NO" sz="1100">
              <a:solidFill>
                <a:schemeClr val="dk1"/>
              </a:solidFill>
              <a:latin typeface="+mn-lt"/>
              <a:ea typeface="+mn-ea"/>
              <a:cs typeface="+mn-cs"/>
            </a:rPr>
            <a:t>Kontantstrømoppstillingen er utarbeidet etter den </a:t>
          </a:r>
          <a:r>
            <a:rPr lang="nb-NO" sz="1100" i="1">
              <a:solidFill>
                <a:schemeClr val="dk1"/>
              </a:solidFill>
              <a:latin typeface="+mn-lt"/>
              <a:ea typeface="+mn-ea"/>
              <a:cs typeface="+mn-cs"/>
            </a:rPr>
            <a:t>direkte </a:t>
          </a:r>
          <a:r>
            <a:rPr lang="nb-NO" sz="1100">
              <a:solidFill>
                <a:schemeClr val="dk1"/>
              </a:solidFill>
              <a:latin typeface="+mn-lt"/>
              <a:ea typeface="+mn-ea"/>
              <a:cs typeface="+mn-cs"/>
            </a:rPr>
            <a:t>metode tilpasset statlige virksomheter. </a:t>
          </a:r>
        </a:p>
        <a:p>
          <a:r>
            <a:rPr lang="nb-NO" sz="1100" b="1">
              <a:solidFill>
                <a:schemeClr val="dk1"/>
              </a:solidFill>
              <a:latin typeface="+mn-lt"/>
              <a:ea typeface="+mn-ea"/>
              <a:cs typeface="+mn-cs"/>
            </a:rPr>
            <a:t> </a:t>
          </a:r>
          <a:endParaRPr lang="nb-NO" sz="1100" b="1" i="1">
            <a:solidFill>
              <a:schemeClr val="dk1"/>
            </a:solidFill>
            <a:latin typeface="+mn-lt"/>
            <a:ea typeface="+mn-ea"/>
            <a:cs typeface="+mn-cs"/>
          </a:endParaRPr>
        </a:p>
        <a:p>
          <a:r>
            <a:rPr lang="nb-NO" sz="1100" b="0" i="1">
              <a:solidFill>
                <a:schemeClr val="dk1"/>
              </a:solidFill>
              <a:latin typeface="+mn-lt"/>
              <a:ea typeface="+mn-ea"/>
              <a:cs typeface="+mn-cs"/>
            </a:rPr>
            <a:t>Kontoplan</a:t>
          </a:r>
        </a:p>
        <a:p>
          <a:r>
            <a:rPr lang="nb-NO" sz="1100">
              <a:solidFill>
                <a:schemeClr val="dk1"/>
              </a:solidFill>
              <a:latin typeface="+mn-lt"/>
              <a:ea typeface="+mn-ea"/>
              <a:cs typeface="+mn-cs"/>
            </a:rPr>
            <a:t>Standard kontoplan og  Kunnskapsdepartementets anbefalte føringskontoplan for virksomheter i universitets- og høyskolesektoren er lagt til grunn.</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Selvassurandørprinsipp</a:t>
          </a:r>
        </a:p>
        <a:p>
          <a:r>
            <a:rPr lang="nb-NO" sz="1100">
              <a:solidFill>
                <a:schemeClr val="dk1"/>
              </a:solidFill>
              <a:latin typeface="+mn-lt"/>
              <a:ea typeface="+mn-ea"/>
              <a:cs typeface="+mn-cs"/>
            </a:rPr>
            <a:t>Staten er selvassurandør. Det er følgelig ikke inkludert poster i balanse eller resultat­regnskap som søker å reflektere alternative netto forsikringskostnader eller forpliktelser.</a:t>
          </a:r>
        </a:p>
        <a:p>
          <a:r>
            <a:rPr lang="nb-NO" sz="1100">
              <a:solidFill>
                <a:schemeClr val="dk1"/>
              </a:solidFill>
              <a:latin typeface="+mn-lt"/>
              <a:ea typeface="+mn-ea"/>
              <a:cs typeface="+mn-cs"/>
            </a:rPr>
            <a:t> </a:t>
          </a:r>
        </a:p>
        <a:p>
          <a:r>
            <a:rPr lang="nb-NO" sz="1100" b="0" i="1">
              <a:solidFill>
                <a:schemeClr val="dk1"/>
              </a:solidFill>
              <a:latin typeface="+mn-lt"/>
              <a:ea typeface="+mn-ea"/>
              <a:cs typeface="+mn-cs"/>
            </a:rPr>
            <a:t>Statens konsernkontoordning</a:t>
          </a:r>
        </a:p>
        <a:p>
          <a:r>
            <a:rPr lang="nb-NO" sz="1100">
              <a:solidFill>
                <a:schemeClr val="dk1"/>
              </a:solidFill>
              <a:latin typeface="+mn-lt"/>
              <a:ea typeface="+mn-ea"/>
              <a:cs typeface="+mn-cs"/>
            </a:rPr>
            <a:t>Statlige virksomheter omfattes av statens konsernkontoordning. Konsernkontoordningen innebærer at alle bankinnskudd / utbetalinger daglig gjøres opp mot virksomhetens oppgjørskontoer i Norges Bank. Bankkonti utenfor konsernkontordningen</a:t>
          </a:r>
          <a:r>
            <a:rPr lang="nb-NO" sz="1100" baseline="0">
              <a:solidFill>
                <a:schemeClr val="dk1"/>
              </a:solidFill>
              <a:latin typeface="+mn-lt"/>
              <a:ea typeface="+mn-ea"/>
              <a:cs typeface="+mn-cs"/>
            </a:rPr>
            <a:t> er presentert på linjen  Andre bankinnskudd i avnitt IV i balanseoppstillingen. </a:t>
          </a:r>
          <a:endParaRPr lang="nb-NO" sz="1100">
            <a:solidFill>
              <a:schemeClr val="dk1"/>
            </a:solidFill>
            <a:latin typeface="+mn-lt"/>
            <a:ea typeface="+mn-ea"/>
            <a:cs typeface="+mn-cs"/>
          </a:endParaRPr>
        </a:p>
        <a:p>
          <a:r>
            <a:rPr lang="nb-NO" sz="1100">
              <a:solidFill>
                <a:schemeClr val="dk1"/>
              </a:solidFill>
              <a:latin typeface="+mn-lt"/>
              <a:ea typeface="+mn-ea"/>
              <a:cs typeface="+mn-cs"/>
            </a:rPr>
            <a:t> </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14</xdr:row>
      <xdr:rowOff>0</xdr:rowOff>
    </xdr:from>
    <xdr:to>
      <xdr:col>1</xdr:col>
      <xdr:colOff>0</xdr:colOff>
      <xdr:row>14</xdr:row>
      <xdr:rowOff>0</xdr:rowOff>
    </xdr:to>
    <xdr:sp macro="" textlink="">
      <xdr:nvSpPr>
        <xdr:cNvPr id="3079" name="Text 1"/>
        <xdr:cNvSpPr txBox="1">
          <a:spLocks noChangeArrowheads="1"/>
        </xdr:cNvSpPr>
      </xdr:nvSpPr>
      <xdr:spPr bwMode="auto">
        <a:xfrm>
          <a:off x="123825" y="2667000"/>
          <a:ext cx="31527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F48" sqref="F48"/>
    </sheetView>
  </sheetViews>
  <sheetFormatPr baseColWidth="10" defaultRowHeight="12.75" x14ac:dyDescent="0.2"/>
  <sheetData>
    <row r="2" spans="1:7" x14ac:dyDescent="0.2">
      <c r="A2" s="733" t="s">
        <v>728</v>
      </c>
      <c r="B2" s="733"/>
      <c r="C2" s="733"/>
    </row>
    <row r="4" spans="1:7" x14ac:dyDescent="0.2">
      <c r="A4" s="473"/>
      <c r="B4" s="472"/>
      <c r="C4" s="472"/>
      <c r="D4" s="472"/>
      <c r="E4" s="472"/>
      <c r="F4" s="472"/>
      <c r="G4" s="472"/>
    </row>
    <row r="5" spans="1:7" x14ac:dyDescent="0.2">
      <c r="A5" s="472"/>
      <c r="B5" s="472"/>
      <c r="C5" s="472"/>
      <c r="D5" s="472"/>
      <c r="E5" s="472"/>
      <c r="F5" s="472"/>
      <c r="G5" s="472"/>
    </row>
    <row r="6" spans="1:7" x14ac:dyDescent="0.2">
      <c r="A6" s="472"/>
      <c r="B6" s="472"/>
      <c r="C6" s="472"/>
      <c r="D6" s="472"/>
      <c r="E6" s="472"/>
      <c r="F6" s="472"/>
      <c r="G6" s="472"/>
    </row>
    <row r="7" spans="1:7" x14ac:dyDescent="0.2">
      <c r="A7" s="472"/>
      <c r="B7" s="472"/>
      <c r="C7" s="472"/>
      <c r="D7" s="472"/>
      <c r="E7" s="472"/>
      <c r="F7" s="472"/>
      <c r="G7" s="472"/>
    </row>
    <row r="8" spans="1:7" x14ac:dyDescent="0.2">
      <c r="A8" s="472"/>
      <c r="B8" s="472"/>
      <c r="C8" s="472"/>
      <c r="D8" s="472"/>
      <c r="E8" s="472"/>
      <c r="F8" s="472"/>
      <c r="G8" s="472"/>
    </row>
    <row r="9" spans="1:7" x14ac:dyDescent="0.2">
      <c r="A9" s="472"/>
      <c r="B9" s="472"/>
      <c r="C9" s="472"/>
      <c r="D9" s="472"/>
      <c r="E9" s="472"/>
      <c r="F9" s="472"/>
      <c r="G9" s="472"/>
    </row>
    <row r="10" spans="1:7" x14ac:dyDescent="0.2">
      <c r="A10" s="472"/>
      <c r="B10" s="472"/>
      <c r="C10" s="472"/>
      <c r="D10" s="472"/>
      <c r="E10" s="472"/>
      <c r="F10" s="472"/>
      <c r="G10" s="472"/>
    </row>
    <row r="11" spans="1:7" x14ac:dyDescent="0.2">
      <c r="A11" s="472"/>
      <c r="B11" s="472"/>
      <c r="C11" s="472"/>
      <c r="D11" s="472"/>
      <c r="E11" s="472"/>
      <c r="F11" s="472"/>
      <c r="G11" s="472"/>
    </row>
    <row r="12" spans="1:7" x14ac:dyDescent="0.2">
      <c r="A12" s="472"/>
      <c r="B12" s="472"/>
      <c r="C12" s="472"/>
      <c r="D12" s="472"/>
      <c r="E12" s="472"/>
      <c r="F12" s="472"/>
      <c r="G12" s="472"/>
    </row>
    <row r="13" spans="1:7" x14ac:dyDescent="0.2">
      <c r="A13" s="472"/>
      <c r="B13" s="472"/>
      <c r="C13" s="472"/>
      <c r="D13" s="472"/>
      <c r="E13" s="472"/>
      <c r="F13" s="472"/>
      <c r="G13" s="472"/>
    </row>
    <row r="14" spans="1:7" x14ac:dyDescent="0.2">
      <c r="A14" s="472"/>
      <c r="B14" s="472"/>
      <c r="C14" s="472"/>
      <c r="D14" s="472"/>
      <c r="E14" s="472"/>
      <c r="F14" s="472"/>
      <c r="G14" s="472"/>
    </row>
    <row r="26" spans="1:3" x14ac:dyDescent="0.2">
      <c r="A26" s="734" t="s">
        <v>918</v>
      </c>
      <c r="B26" s="734"/>
      <c r="C26" s="734"/>
    </row>
    <row r="31" spans="1:3" ht="11.25" customHeight="1" x14ac:dyDescent="0.2"/>
  </sheetData>
  <mergeCells count="2">
    <mergeCell ref="A2:C2"/>
    <mergeCell ref="A26:C26"/>
  </mergeCells>
  <pageMargins left="0.70866141732283472" right="0.70866141732283472" top="0.78740157480314965" bottom="0.78740157480314965"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zoomScaleNormal="100" workbookViewId="0">
      <selection activeCell="B7" sqref="B7"/>
    </sheetView>
  </sheetViews>
  <sheetFormatPr baseColWidth="10" defaultRowHeight="15" customHeight="1" x14ac:dyDescent="0.2"/>
  <cols>
    <col min="1" max="1" width="45.85546875" style="50" customWidth="1"/>
    <col min="2" max="16384" width="11.42578125" style="50"/>
  </cols>
  <sheetData>
    <row r="2" spans="1:6" ht="15" customHeight="1" x14ac:dyDescent="0.2">
      <c r="A2" s="471" t="str">
        <f>Resultatregnskap!A3</f>
        <v>Virksomhet: NTNU</v>
      </c>
      <c r="B2" s="162"/>
      <c r="C2" s="162"/>
      <c r="D2" s="162"/>
    </row>
    <row r="3" spans="1:6" ht="15" customHeight="1" x14ac:dyDescent="0.2">
      <c r="E3" s="162"/>
    </row>
    <row r="4" spans="1:6" ht="15" customHeight="1" x14ac:dyDescent="0.25">
      <c r="A4" s="123" t="s">
        <v>227</v>
      </c>
      <c r="B4" s="256"/>
      <c r="C4" s="256"/>
      <c r="D4" s="256"/>
      <c r="E4" s="256"/>
      <c r="F4" s="99"/>
    </row>
    <row r="5" spans="1:6" ht="15" customHeight="1" x14ac:dyDescent="0.25">
      <c r="A5" s="42"/>
      <c r="B5" s="303">
        <f>Resultatregnskap!C5</f>
        <v>41394</v>
      </c>
      <c r="C5" s="432">
        <f>Resultatregnskap!D5</f>
        <v>41029</v>
      </c>
      <c r="D5" s="432">
        <f>Resultatregnskap!E5</f>
        <v>41274</v>
      </c>
      <c r="E5" s="365" t="s">
        <v>352</v>
      </c>
    </row>
    <row r="6" spans="1:6" ht="15" customHeight="1" x14ac:dyDescent="0.25">
      <c r="A6" s="42"/>
      <c r="B6" s="283"/>
      <c r="C6" s="283"/>
      <c r="D6" s="42"/>
      <c r="E6" s="272"/>
    </row>
    <row r="7" spans="1:6" ht="15" customHeight="1" x14ac:dyDescent="0.25">
      <c r="A7" s="642" t="s">
        <v>191</v>
      </c>
      <c r="B7" s="712">
        <v>51096</v>
      </c>
      <c r="C7" s="714">
        <v>49318</v>
      </c>
      <c r="D7" s="691">
        <v>143176</v>
      </c>
      <c r="E7" t="s">
        <v>593</v>
      </c>
    </row>
    <row r="8" spans="1:6" ht="15" customHeight="1" x14ac:dyDescent="0.25">
      <c r="A8" s="642" t="s">
        <v>192</v>
      </c>
      <c r="B8" s="712">
        <v>39061</v>
      </c>
      <c r="C8" s="714">
        <v>11514</v>
      </c>
      <c r="D8" s="691">
        <v>101591</v>
      </c>
      <c r="E8" t="s">
        <v>594</v>
      </c>
      <c r="F8" s="290"/>
    </row>
    <row r="9" spans="1:6" ht="15" customHeight="1" x14ac:dyDescent="0.25">
      <c r="A9" s="642" t="s">
        <v>193</v>
      </c>
      <c r="B9" s="712">
        <v>54850</v>
      </c>
      <c r="C9" s="714">
        <v>53710</v>
      </c>
      <c r="D9" s="691">
        <v>140179</v>
      </c>
      <c r="E9" t="s">
        <v>595</v>
      </c>
      <c r="F9" s="290"/>
    </row>
    <row r="10" spans="1:6" ht="15" customHeight="1" x14ac:dyDescent="0.25">
      <c r="A10" s="642" t="s">
        <v>1129</v>
      </c>
      <c r="B10" s="712">
        <v>15819</v>
      </c>
      <c r="C10" s="714">
        <v>19369</v>
      </c>
      <c r="D10" s="691">
        <v>57609</v>
      </c>
      <c r="E10" t="s">
        <v>596</v>
      </c>
      <c r="F10" s="290"/>
    </row>
    <row r="11" spans="1:6" ht="15" customHeight="1" x14ac:dyDescent="0.25">
      <c r="A11" s="713" t="s">
        <v>194</v>
      </c>
      <c r="B11" s="712">
        <v>53314</v>
      </c>
      <c r="C11" s="714">
        <v>36708</v>
      </c>
      <c r="D11" s="691">
        <v>123948</v>
      </c>
      <c r="E11" t="s">
        <v>597</v>
      </c>
      <c r="F11" s="290"/>
    </row>
    <row r="12" spans="1:6" ht="15" customHeight="1" x14ac:dyDescent="0.25">
      <c r="A12" s="642" t="s">
        <v>195</v>
      </c>
      <c r="B12" s="712">
        <v>4333</v>
      </c>
      <c r="C12" s="714">
        <v>7545</v>
      </c>
      <c r="D12" s="691">
        <v>27986</v>
      </c>
      <c r="E12" t="s">
        <v>598</v>
      </c>
      <c r="F12" s="290"/>
    </row>
    <row r="13" spans="1:6" ht="15" customHeight="1" x14ac:dyDescent="0.25">
      <c r="A13" s="642" t="s">
        <v>196</v>
      </c>
      <c r="B13" s="712">
        <v>90064</v>
      </c>
      <c r="C13" s="714">
        <v>80864</v>
      </c>
      <c r="D13" s="691">
        <v>263152</v>
      </c>
      <c r="E13" t="s">
        <v>599</v>
      </c>
      <c r="F13" s="290"/>
    </row>
    <row r="14" spans="1:6" ht="15" customHeight="1" x14ac:dyDescent="0.25">
      <c r="A14" s="642" t="s">
        <v>197</v>
      </c>
      <c r="B14" s="712">
        <v>62031</v>
      </c>
      <c r="C14" s="714">
        <v>53308</v>
      </c>
      <c r="D14" s="691">
        <v>212403</v>
      </c>
      <c r="E14" t="s">
        <v>600</v>
      </c>
      <c r="F14" s="290"/>
    </row>
    <row r="15" spans="1:6" ht="15" customHeight="1" x14ac:dyDescent="0.25">
      <c r="A15" s="642" t="s">
        <v>1130</v>
      </c>
      <c r="B15" s="712">
        <v>59032</v>
      </c>
      <c r="C15" s="714">
        <v>50729</v>
      </c>
      <c r="D15" s="691">
        <v>178762</v>
      </c>
      <c r="E15" t="s">
        <v>601</v>
      </c>
      <c r="F15" s="290"/>
    </row>
    <row r="16" spans="1:6" ht="15" customHeight="1" x14ac:dyDescent="0.25">
      <c r="A16" s="642" t="s">
        <v>1131</v>
      </c>
      <c r="B16" s="712">
        <v>24255</v>
      </c>
      <c r="C16" s="714">
        <v>22187</v>
      </c>
      <c r="D16" s="691">
        <v>63219</v>
      </c>
      <c r="E16" t="s">
        <v>601</v>
      </c>
      <c r="F16" s="290"/>
    </row>
    <row r="17" spans="1:6" ht="15" customHeight="1" x14ac:dyDescent="0.25">
      <c r="A17" s="642" t="s">
        <v>1132</v>
      </c>
      <c r="B17" s="712">
        <v>37806</v>
      </c>
      <c r="C17" s="714">
        <v>45634</v>
      </c>
      <c r="D17" s="691">
        <v>140523</v>
      </c>
      <c r="E17" t="s">
        <v>601</v>
      </c>
      <c r="F17" s="290"/>
    </row>
    <row r="18" spans="1:6" ht="15" customHeight="1" x14ac:dyDescent="0.25">
      <c r="A18" s="124" t="s">
        <v>198</v>
      </c>
      <c r="B18" s="331">
        <f>SUM(B7:B17)</f>
        <v>491661</v>
      </c>
      <c r="C18" s="715">
        <f>SUM(C7:C17)</f>
        <v>430886</v>
      </c>
      <c r="D18" s="715">
        <f>SUM(D7:D17)</f>
        <v>1452548</v>
      </c>
      <c r="E18" s="477" t="s">
        <v>602</v>
      </c>
    </row>
    <row r="19" spans="1:6" ht="15" customHeight="1" x14ac:dyDescent="0.25">
      <c r="A19" s="280"/>
      <c r="B19" s="147"/>
      <c r="C19" s="147"/>
      <c r="D19" s="147"/>
    </row>
    <row r="20" spans="1:6" ht="15.75" customHeight="1" x14ac:dyDescent="0.25">
      <c r="A20" s="221"/>
      <c r="B20" s="147"/>
      <c r="C20" s="147"/>
      <c r="D20" s="147"/>
    </row>
    <row r="21" spans="1:6" ht="15" customHeight="1" x14ac:dyDescent="0.25">
      <c r="A21" s="148"/>
      <c r="B21" s="148"/>
      <c r="C21" s="148"/>
      <c r="D21" s="148"/>
    </row>
  </sheetData>
  <sheetProtection formatCells="0" formatColumns="0" formatRows="0" insertColumns="0" insertRows="0" deleteColumns="0" deleteRows="0"/>
  <phoneticPr fontId="3" type="noConversion"/>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topLeftCell="A7" zoomScaleNormal="100" workbookViewId="0">
      <selection activeCell="H19" sqref="H19"/>
    </sheetView>
  </sheetViews>
  <sheetFormatPr baseColWidth="10" defaultRowHeight="15" customHeight="1" x14ac:dyDescent="0.2"/>
  <cols>
    <col min="1" max="1" width="45.7109375" style="50" customWidth="1"/>
    <col min="2" max="16384" width="11.42578125" style="50"/>
  </cols>
  <sheetData>
    <row r="2" spans="1:5" ht="15" customHeight="1" x14ac:dyDescent="0.2">
      <c r="A2" s="471" t="str">
        <f>Resultatregnskap!A3</f>
        <v>Virksomhet: NTNU</v>
      </c>
      <c r="B2" s="162"/>
      <c r="C2" s="162"/>
      <c r="D2" s="162"/>
    </row>
    <row r="4" spans="1:5" ht="15" customHeight="1" x14ac:dyDescent="0.25">
      <c r="A4" s="266" t="s">
        <v>228</v>
      </c>
      <c r="B4" s="273"/>
      <c r="C4" s="273"/>
      <c r="D4" s="296"/>
      <c r="E4" s="296"/>
    </row>
    <row r="5" spans="1:5" ht="15" customHeight="1" x14ac:dyDescent="0.2">
      <c r="A5" s="284"/>
      <c r="B5" s="285"/>
      <c r="C5" s="285"/>
      <c r="E5" s="263"/>
    </row>
    <row r="6" spans="1:5" ht="24" customHeight="1" x14ac:dyDescent="0.2">
      <c r="A6" s="6"/>
      <c r="B6" s="297" t="s">
        <v>12</v>
      </c>
      <c r="C6" s="298" t="s">
        <v>13</v>
      </c>
      <c r="D6" s="299" t="s">
        <v>250</v>
      </c>
      <c r="E6" s="219" t="s">
        <v>352</v>
      </c>
    </row>
    <row r="7" spans="1:5" ht="15" customHeight="1" x14ac:dyDescent="0.2">
      <c r="A7" s="6"/>
      <c r="B7" s="17"/>
      <c r="C7" s="17"/>
      <c r="D7" s="300"/>
      <c r="E7" s="272"/>
    </row>
    <row r="8" spans="1:5" ht="15" customHeight="1" x14ac:dyDescent="0.2">
      <c r="A8" s="6" t="s">
        <v>518</v>
      </c>
      <c r="B8" s="17">
        <v>0</v>
      </c>
      <c r="C8" s="17">
        <v>19469</v>
      </c>
      <c r="D8" s="300">
        <f>B8+C8</f>
        <v>19469</v>
      </c>
      <c r="E8" s="282" t="s">
        <v>603</v>
      </c>
    </row>
    <row r="9" spans="1:5" ht="15" customHeight="1" x14ac:dyDescent="0.2">
      <c r="A9" s="438" t="s">
        <v>750</v>
      </c>
      <c r="B9" s="17">
        <v>0</v>
      </c>
      <c r="C9" s="17">
        <v>129</v>
      </c>
      <c r="D9" s="300">
        <f>B9+C9</f>
        <v>129</v>
      </c>
      <c r="E9" s="282" t="s">
        <v>604</v>
      </c>
    </row>
    <row r="10" spans="1:5" ht="15" customHeight="1" x14ac:dyDescent="0.2">
      <c r="A10" s="439" t="s">
        <v>744</v>
      </c>
      <c r="B10" s="18">
        <v>0</v>
      </c>
      <c r="C10" s="18">
        <v>0</v>
      </c>
      <c r="D10" s="24">
        <f>B10+C10</f>
        <v>0</v>
      </c>
      <c r="E10" s="282" t="s">
        <v>605</v>
      </c>
    </row>
    <row r="11" spans="1:5" ht="15" customHeight="1" x14ac:dyDescent="0.2">
      <c r="A11" s="402" t="s">
        <v>699</v>
      </c>
      <c r="B11" s="21">
        <f>SUBTOTAL(9,B8:B10)</f>
        <v>0</v>
      </c>
      <c r="C11" s="21">
        <f>SUBTOTAL(9,C8:C10)</f>
        <v>19598</v>
      </c>
      <c r="D11" s="21">
        <f>SUBTOTAL(9,D8:D10)</f>
        <v>19598</v>
      </c>
      <c r="E11" s="477" t="s">
        <v>606</v>
      </c>
    </row>
    <row r="12" spans="1:5" ht="15" customHeight="1" x14ac:dyDescent="0.2">
      <c r="A12" s="438" t="s">
        <v>745</v>
      </c>
      <c r="B12" s="20">
        <v>0</v>
      </c>
      <c r="C12" s="20">
        <v>0</v>
      </c>
      <c r="D12" s="300">
        <f>B12+C12</f>
        <v>0</v>
      </c>
      <c r="E12" s="282" t="s">
        <v>607</v>
      </c>
    </row>
    <row r="13" spans="1:5" ht="15" customHeight="1" x14ac:dyDescent="0.2">
      <c r="A13" s="438" t="s">
        <v>746</v>
      </c>
      <c r="B13" s="20">
        <v>0</v>
      </c>
      <c r="C13" s="20">
        <v>0</v>
      </c>
      <c r="D13" s="300">
        <f>B13+C13</f>
        <v>0</v>
      </c>
      <c r="E13" s="282" t="s">
        <v>608</v>
      </c>
    </row>
    <row r="14" spans="1:5" ht="15" customHeight="1" x14ac:dyDescent="0.2">
      <c r="A14" s="438" t="s">
        <v>747</v>
      </c>
      <c r="B14" s="20">
        <v>0</v>
      </c>
      <c r="C14" s="20">
        <v>-13439</v>
      </c>
      <c r="D14" s="300">
        <f>B14+C14</f>
        <v>-13439</v>
      </c>
      <c r="E14" s="282" t="s">
        <v>609</v>
      </c>
    </row>
    <row r="15" spans="1:5" ht="15" customHeight="1" x14ac:dyDescent="0.2">
      <c r="A15" s="438" t="s">
        <v>748</v>
      </c>
      <c r="B15" s="20">
        <v>0</v>
      </c>
      <c r="C15" s="20">
        <v>-749</v>
      </c>
      <c r="D15" s="300">
        <f>B15+C15</f>
        <v>-749</v>
      </c>
      <c r="E15" s="282" t="s">
        <v>610</v>
      </c>
    </row>
    <row r="16" spans="1:5" ht="15" customHeight="1" x14ac:dyDescent="0.2">
      <c r="A16" s="438" t="s">
        <v>749</v>
      </c>
      <c r="B16" s="20">
        <v>0</v>
      </c>
      <c r="C16" s="20">
        <v>0</v>
      </c>
      <c r="D16" s="300">
        <f>B16+C16</f>
        <v>0</v>
      </c>
      <c r="E16" s="282" t="s">
        <v>611</v>
      </c>
    </row>
    <row r="17" spans="1:5" ht="15" customHeight="1" x14ac:dyDescent="0.2">
      <c r="A17" s="402" t="s">
        <v>700</v>
      </c>
      <c r="B17" s="21">
        <f>SUBTOTAL(9,B8:B16)</f>
        <v>0</v>
      </c>
      <c r="C17" s="440">
        <f>SUBTOTAL(9,C8:C16)</f>
        <v>5410</v>
      </c>
      <c r="D17" s="440">
        <f>SUBTOTAL(9,D8:D16)</f>
        <v>5410</v>
      </c>
      <c r="E17" s="477" t="s">
        <v>612</v>
      </c>
    </row>
    <row r="18" spans="1:5" ht="15" customHeight="1" x14ac:dyDescent="0.2">
      <c r="A18" s="284"/>
      <c r="B18" s="285"/>
      <c r="C18" s="285"/>
      <c r="D18" s="64"/>
      <c r="E18" s="263"/>
    </row>
    <row r="19" spans="1:5" ht="15" customHeight="1" x14ac:dyDescent="0.2">
      <c r="A19" s="6" t="s">
        <v>14</v>
      </c>
      <c r="B19" s="7" t="s">
        <v>15</v>
      </c>
      <c r="C19" s="301" t="s">
        <v>16</v>
      </c>
      <c r="D19" s="302"/>
      <c r="E19" s="263"/>
    </row>
    <row r="22" spans="1:5" ht="15" customHeight="1" x14ac:dyDescent="0.2">
      <c r="A22" t="s">
        <v>1050</v>
      </c>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5"/>
  <sheetViews>
    <sheetView topLeftCell="A15" zoomScaleNormal="100" workbookViewId="0">
      <selection activeCell="A30" sqref="A30:J30"/>
    </sheetView>
  </sheetViews>
  <sheetFormatPr baseColWidth="10" defaultRowHeight="15" customHeight="1" x14ac:dyDescent="0.2"/>
  <cols>
    <col min="1" max="1" width="45.28515625" style="50" customWidth="1"/>
    <col min="2" max="3" width="11.5703125" style="50" bestFit="1" customWidth="1"/>
    <col min="4" max="4" width="13.42578125" style="50" bestFit="1" customWidth="1"/>
    <col min="5" max="5" width="11.42578125" style="50" customWidth="1"/>
    <col min="6" max="6" width="10.7109375" style="50" customWidth="1"/>
    <col min="7" max="7" width="11.5703125" style="50" bestFit="1" customWidth="1"/>
    <col min="8" max="8" width="12.28515625" style="50" customWidth="1"/>
    <col min="9" max="10" width="11.5703125" style="50" bestFit="1" customWidth="1"/>
    <col min="11" max="16384" width="11.42578125" style="50"/>
  </cols>
  <sheetData>
    <row r="2" spans="1:13" ht="15" customHeight="1" x14ac:dyDescent="0.2">
      <c r="A2" s="759" t="str">
        <f>Resultatregnskap!A3</f>
        <v>Virksomhet: NTNU</v>
      </c>
      <c r="B2" s="759"/>
      <c r="C2" s="759"/>
    </row>
    <row r="3" spans="1:13" ht="45" customHeight="1" x14ac:dyDescent="0.2">
      <c r="K3" s="263"/>
    </row>
    <row r="4" spans="1:13" ht="15" customHeight="1" x14ac:dyDescent="0.25">
      <c r="A4" s="266" t="s">
        <v>229</v>
      </c>
      <c r="B4" s="273"/>
      <c r="C4" s="273"/>
      <c r="D4" s="273"/>
      <c r="E4" s="273"/>
      <c r="F4" s="273"/>
      <c r="G4" s="273"/>
      <c r="H4" s="321"/>
      <c r="I4" s="123"/>
      <c r="J4" s="256"/>
      <c r="K4" s="256"/>
    </row>
    <row r="5" spans="1:13" s="550" customFormat="1" ht="15" customHeight="1" x14ac:dyDescent="0.25">
      <c r="B5" s="316"/>
      <c r="C5" s="316"/>
      <c r="D5" s="316"/>
      <c r="E5" s="316"/>
      <c r="F5" s="316"/>
      <c r="G5" s="316"/>
      <c r="H5" s="317"/>
      <c r="I5" s="317"/>
      <c r="J5" s="161"/>
      <c r="K5" s="163"/>
    </row>
    <row r="6" spans="1:13" ht="67.5" customHeight="1" x14ac:dyDescent="0.2">
      <c r="A6" s="6"/>
      <c r="B6" s="8" t="s">
        <v>17</v>
      </c>
      <c r="C6" s="9" t="s">
        <v>18</v>
      </c>
      <c r="D6" s="9" t="s">
        <v>19</v>
      </c>
      <c r="E6" s="9" t="s">
        <v>20</v>
      </c>
      <c r="F6" s="9" t="s">
        <v>21</v>
      </c>
      <c r="G6" s="9" t="s">
        <v>22</v>
      </c>
      <c r="H6" s="9" t="s">
        <v>993</v>
      </c>
      <c r="I6" s="9" t="s">
        <v>23</v>
      </c>
      <c r="J6" s="10" t="s">
        <v>24</v>
      </c>
      <c r="K6" s="322" t="s">
        <v>352</v>
      </c>
    </row>
    <row r="7" spans="1:13" ht="15" customHeight="1" x14ac:dyDescent="0.2">
      <c r="A7" s="284"/>
      <c r="B7" s="284"/>
      <c r="C7" s="284"/>
      <c r="D7" s="284"/>
      <c r="E7" s="284"/>
      <c r="F7" s="284"/>
      <c r="G7" s="284"/>
      <c r="H7" s="284"/>
      <c r="I7" s="284"/>
      <c r="J7" s="284"/>
      <c r="K7" s="263"/>
    </row>
    <row r="8" spans="1:13" ht="15" customHeight="1" x14ac:dyDescent="0.2">
      <c r="A8" s="6" t="s">
        <v>518</v>
      </c>
      <c r="B8" s="22">
        <v>771074</v>
      </c>
      <c r="C8" s="20">
        <v>13228469</v>
      </c>
      <c r="D8" s="20">
        <v>80371</v>
      </c>
      <c r="E8" s="20">
        <v>446578</v>
      </c>
      <c r="F8" s="22">
        <v>0</v>
      </c>
      <c r="G8" s="22">
        <v>0</v>
      </c>
      <c r="H8" s="22">
        <v>516545</v>
      </c>
      <c r="I8" s="22">
        <v>1760265</v>
      </c>
      <c r="J8" s="19">
        <f t="shared" ref="J8:J17" si="0">SUM(B8:I8)</f>
        <v>16803302</v>
      </c>
      <c r="K8" s="282" t="s">
        <v>613</v>
      </c>
    </row>
    <row r="9" spans="1:13" ht="15" customHeight="1" x14ac:dyDescent="0.2">
      <c r="A9" s="438" t="s">
        <v>750</v>
      </c>
      <c r="B9" s="20">
        <v>0</v>
      </c>
      <c r="C9" s="23">
        <v>0</v>
      </c>
      <c r="D9" s="20">
        <v>0</v>
      </c>
      <c r="E9" s="22">
        <v>43366</v>
      </c>
      <c r="F9" s="22">
        <v>0</v>
      </c>
      <c r="G9" s="22">
        <v>0</v>
      </c>
      <c r="H9" s="22">
        <v>37390</v>
      </c>
      <c r="I9" s="22">
        <v>27215</v>
      </c>
      <c r="J9" s="19">
        <f t="shared" si="0"/>
        <v>107971</v>
      </c>
      <c r="K9" s="282" t="s">
        <v>614</v>
      </c>
    </row>
    <row r="10" spans="1:13" ht="15" customHeight="1" x14ac:dyDescent="0.2">
      <c r="A10" s="438" t="s">
        <v>744</v>
      </c>
      <c r="B10" s="22">
        <v>0</v>
      </c>
      <c r="C10" s="22">
        <v>0</v>
      </c>
      <c r="D10" s="22">
        <v>0</v>
      </c>
      <c r="E10" s="22">
        <v>0</v>
      </c>
      <c r="F10" s="22">
        <v>0</v>
      </c>
      <c r="G10" s="22">
        <v>0</v>
      </c>
      <c r="H10" s="22">
        <v>0</v>
      </c>
      <c r="I10" s="22">
        <v>0</v>
      </c>
      <c r="J10" s="19">
        <f t="shared" si="0"/>
        <v>0</v>
      </c>
      <c r="K10" s="282" t="s">
        <v>615</v>
      </c>
    </row>
    <row r="11" spans="1:13" ht="15" customHeight="1" x14ac:dyDescent="0.2">
      <c r="A11" s="439" t="s">
        <v>751</v>
      </c>
      <c r="B11" s="420">
        <v>0</v>
      </c>
      <c r="C11" s="420">
        <v>0</v>
      </c>
      <c r="D11" s="420">
        <v>0</v>
      </c>
      <c r="E11" s="420">
        <v>0</v>
      </c>
      <c r="F11" s="420">
        <v>0</v>
      </c>
      <c r="G11" s="420">
        <v>0</v>
      </c>
      <c r="H11" s="420">
        <v>0</v>
      </c>
      <c r="I11" s="420">
        <v>0</v>
      </c>
      <c r="J11" s="24">
        <f t="shared" si="0"/>
        <v>0</v>
      </c>
      <c r="K11" s="282" t="s">
        <v>616</v>
      </c>
    </row>
    <row r="12" spans="1:13" ht="15" customHeight="1" x14ac:dyDescent="0.2">
      <c r="A12" s="402" t="s">
        <v>699</v>
      </c>
      <c r="B12" s="21">
        <f>SUBTOTAL(9,B8:B11)</f>
        <v>771074</v>
      </c>
      <c r="C12" s="21">
        <f t="shared" ref="C12:J12" si="1">SUBTOTAL(9,C8:C11)</f>
        <v>13228469</v>
      </c>
      <c r="D12" s="21">
        <f t="shared" si="1"/>
        <v>80371</v>
      </c>
      <c r="E12" s="21">
        <f t="shared" si="1"/>
        <v>489944</v>
      </c>
      <c r="F12" s="21">
        <f t="shared" si="1"/>
        <v>0</v>
      </c>
      <c r="G12" s="21">
        <f t="shared" si="1"/>
        <v>0</v>
      </c>
      <c r="H12" s="21">
        <f t="shared" si="1"/>
        <v>553935</v>
      </c>
      <c r="I12" s="21">
        <f t="shared" si="1"/>
        <v>1787480</v>
      </c>
      <c r="J12" s="21">
        <f t="shared" si="1"/>
        <v>16911273</v>
      </c>
      <c r="K12" s="477" t="s">
        <v>617</v>
      </c>
    </row>
    <row r="13" spans="1:13" ht="15" customHeight="1" x14ac:dyDescent="0.2">
      <c r="A13" s="438" t="s">
        <v>752</v>
      </c>
      <c r="B13" s="20">
        <v>0</v>
      </c>
      <c r="C13" s="20">
        <v>0</v>
      </c>
      <c r="D13" s="20">
        <v>0</v>
      </c>
      <c r="E13" s="20">
        <v>0</v>
      </c>
      <c r="F13" s="20">
        <v>0</v>
      </c>
      <c r="G13" s="20">
        <v>0</v>
      </c>
      <c r="H13" s="20">
        <v>0</v>
      </c>
      <c r="I13" s="20">
        <v>0</v>
      </c>
      <c r="J13" s="19">
        <f t="shared" si="0"/>
        <v>0</v>
      </c>
      <c r="K13" s="282" t="s">
        <v>618</v>
      </c>
    </row>
    <row r="14" spans="1:13" ht="15" customHeight="1" x14ac:dyDescent="0.2">
      <c r="A14" s="438" t="s">
        <v>753</v>
      </c>
      <c r="B14" s="20">
        <v>0</v>
      </c>
      <c r="C14" s="20">
        <v>0</v>
      </c>
      <c r="D14" s="20">
        <v>0</v>
      </c>
      <c r="E14" s="20">
        <v>0</v>
      </c>
      <c r="F14" s="20">
        <v>0</v>
      </c>
      <c r="G14" s="20">
        <v>0</v>
      </c>
      <c r="H14" s="20">
        <v>0</v>
      </c>
      <c r="I14" s="20">
        <v>0</v>
      </c>
      <c r="J14" s="19">
        <f t="shared" si="0"/>
        <v>0</v>
      </c>
      <c r="K14" s="282" t="s">
        <v>619</v>
      </c>
    </row>
    <row r="15" spans="1:13" ht="15" customHeight="1" x14ac:dyDescent="0.2">
      <c r="A15" s="438" t="s">
        <v>747</v>
      </c>
      <c r="B15" s="20">
        <v>0</v>
      </c>
      <c r="C15" s="20">
        <v>-6159189</v>
      </c>
      <c r="D15" s="20">
        <v>0</v>
      </c>
      <c r="E15" s="20">
        <v>0</v>
      </c>
      <c r="F15" s="20">
        <v>0</v>
      </c>
      <c r="G15" s="20">
        <v>0</v>
      </c>
      <c r="H15" s="20">
        <v>-24579</v>
      </c>
      <c r="I15" s="20">
        <v>-1533232</v>
      </c>
      <c r="J15" s="19">
        <f t="shared" si="0"/>
        <v>-7717000</v>
      </c>
      <c r="K15" s="282" t="s">
        <v>620</v>
      </c>
    </row>
    <row r="16" spans="1:13" ht="15" customHeight="1" x14ac:dyDescent="0.2">
      <c r="A16" s="438" t="s">
        <v>754</v>
      </c>
      <c r="B16" s="20">
        <v>0</v>
      </c>
      <c r="C16" s="20">
        <v>-121660</v>
      </c>
      <c r="D16" s="20">
        <v>0</v>
      </c>
      <c r="E16" s="20">
        <v>0</v>
      </c>
      <c r="F16" s="20">
        <v>0</v>
      </c>
      <c r="G16" s="20">
        <v>0</v>
      </c>
      <c r="H16" s="20">
        <v>-36499</v>
      </c>
      <c r="I16" s="20">
        <v>-34617</v>
      </c>
      <c r="J16" s="19">
        <f t="shared" si="0"/>
        <v>-192776</v>
      </c>
      <c r="K16" s="282" t="s">
        <v>621</v>
      </c>
      <c r="M16" s="290"/>
    </row>
    <row r="17" spans="1:13" ht="24" customHeight="1" x14ac:dyDescent="0.2">
      <c r="A17" s="438" t="s">
        <v>755</v>
      </c>
      <c r="B17" s="20">
        <v>0</v>
      </c>
      <c r="C17" s="20">
        <v>0</v>
      </c>
      <c r="D17" s="20">
        <v>0</v>
      </c>
      <c r="E17" s="20">
        <v>0</v>
      </c>
      <c r="F17" s="20">
        <v>0</v>
      </c>
      <c r="G17" s="20">
        <v>0</v>
      </c>
      <c r="H17" s="20">
        <v>0</v>
      </c>
      <c r="I17" s="20">
        <v>0</v>
      </c>
      <c r="J17" s="24">
        <f t="shared" si="0"/>
        <v>0</v>
      </c>
      <c r="K17" s="282" t="s">
        <v>622</v>
      </c>
    </row>
    <row r="18" spans="1:13" ht="15" customHeight="1" x14ac:dyDescent="0.2">
      <c r="A18" s="402" t="s">
        <v>700</v>
      </c>
      <c r="B18" s="21">
        <f>SUBTOTAL(9,B8:B17)</f>
        <v>771074</v>
      </c>
      <c r="C18" s="21">
        <f t="shared" ref="C18:J18" si="2">SUBTOTAL(9,C8:C17)</f>
        <v>6947620</v>
      </c>
      <c r="D18" s="21">
        <f t="shared" si="2"/>
        <v>80371</v>
      </c>
      <c r="E18" s="21">
        <f t="shared" si="2"/>
        <v>489944</v>
      </c>
      <c r="F18" s="21">
        <f t="shared" si="2"/>
        <v>0</v>
      </c>
      <c r="G18" s="21">
        <f t="shared" si="2"/>
        <v>0</v>
      </c>
      <c r="H18" s="21">
        <f t="shared" si="2"/>
        <v>492857</v>
      </c>
      <c r="I18" s="21">
        <f t="shared" si="2"/>
        <v>219631</v>
      </c>
      <c r="J18" s="21">
        <f t="shared" si="2"/>
        <v>9001497</v>
      </c>
      <c r="K18" s="477" t="s">
        <v>623</v>
      </c>
      <c r="M18" s="290"/>
    </row>
    <row r="19" spans="1:13" ht="15" customHeight="1" x14ac:dyDescent="0.2">
      <c r="A19" s="284"/>
      <c r="B19" s="284"/>
      <c r="C19" s="284"/>
      <c r="D19" s="284"/>
      <c r="E19" s="284"/>
      <c r="F19" s="284"/>
      <c r="G19" s="284"/>
      <c r="H19" s="284"/>
      <c r="I19" s="549"/>
      <c r="J19" s="549"/>
      <c r="K19" s="163"/>
    </row>
    <row r="20" spans="1:13" ht="45.75" customHeight="1" x14ac:dyDescent="0.2">
      <c r="A20" s="6" t="s">
        <v>14</v>
      </c>
      <c r="B20" s="7" t="s">
        <v>25</v>
      </c>
      <c r="C20" s="7" t="s">
        <v>26</v>
      </c>
      <c r="D20" s="7" t="s">
        <v>27</v>
      </c>
      <c r="E20" s="7" t="s">
        <v>25</v>
      </c>
      <c r="F20" s="7" t="s">
        <v>15</v>
      </c>
      <c r="G20" s="7" t="s">
        <v>15</v>
      </c>
      <c r="H20" s="11" t="s">
        <v>28</v>
      </c>
      <c r="I20" s="11" t="s">
        <v>28</v>
      </c>
      <c r="J20" s="12"/>
      <c r="K20" s="163"/>
    </row>
    <row r="21" spans="1:13" s="550" customFormat="1" ht="15" customHeight="1" x14ac:dyDescent="0.25">
      <c r="A21" s="42"/>
      <c r="B21" s="677"/>
      <c r="C21" s="677"/>
      <c r="D21" s="677"/>
      <c r="E21" s="677"/>
      <c r="F21" s="677"/>
      <c r="G21" s="677"/>
      <c r="H21" s="678"/>
      <c r="I21" s="678"/>
      <c r="J21" s="43"/>
      <c r="K21" s="163"/>
      <c r="L21" s="551"/>
    </row>
    <row r="22" spans="1:13" s="550" customFormat="1" ht="15" customHeight="1" x14ac:dyDescent="0.25">
      <c r="A22" s="42" t="s">
        <v>283</v>
      </c>
      <c r="B22" s="677"/>
      <c r="C22" s="677"/>
      <c r="D22" s="677"/>
      <c r="E22" s="677"/>
      <c r="F22" s="677"/>
      <c r="G22" s="677"/>
      <c r="H22" s="678"/>
      <c r="I22" s="678"/>
      <c r="J22" s="43"/>
      <c r="K22" s="163"/>
      <c r="L22" s="551"/>
    </row>
    <row r="23" spans="1:13" s="550" customFormat="1" ht="15" customHeight="1" x14ac:dyDescent="0.25">
      <c r="A23" s="42"/>
      <c r="B23" s="677"/>
      <c r="C23" s="677"/>
      <c r="D23" s="677"/>
      <c r="E23" s="677"/>
      <c r="F23" s="677"/>
      <c r="G23" s="677"/>
      <c r="H23" s="678"/>
      <c r="I23" s="678"/>
      <c r="J23" s="43"/>
      <c r="K23" s="163"/>
      <c r="L23" s="551"/>
    </row>
    <row r="24" spans="1:13" s="550" customFormat="1" ht="15" customHeight="1" x14ac:dyDescent="0.25">
      <c r="A24" s="42" t="s">
        <v>284</v>
      </c>
      <c r="B24" s="677"/>
      <c r="C24" s="679">
        <v>0</v>
      </c>
      <c r="D24" s="677"/>
      <c r="E24" s="677"/>
      <c r="F24" s="677"/>
      <c r="G24" s="677"/>
      <c r="H24" s="678"/>
      <c r="I24" s="678"/>
      <c r="J24" s="43"/>
      <c r="K24" s="323" t="s">
        <v>624</v>
      </c>
      <c r="L24" s="551"/>
    </row>
    <row r="25" spans="1:13" s="550" customFormat="1" ht="15" customHeight="1" x14ac:dyDescent="0.25">
      <c r="A25" s="44" t="s">
        <v>1051</v>
      </c>
      <c r="B25" s="680"/>
      <c r="C25" s="681">
        <v>0</v>
      </c>
      <c r="D25" s="677"/>
      <c r="E25" s="677"/>
      <c r="F25" s="677"/>
      <c r="G25" s="677"/>
      <c r="H25" s="678"/>
      <c r="I25" s="678"/>
      <c r="J25" s="43"/>
      <c r="K25" s="324" t="s">
        <v>625</v>
      </c>
      <c r="L25" s="551"/>
    </row>
    <row r="26" spans="1:13" s="550" customFormat="1" ht="15" customHeight="1" x14ac:dyDescent="0.25">
      <c r="A26" s="45" t="s">
        <v>285</v>
      </c>
      <c r="B26" s="682"/>
      <c r="C26" s="683">
        <f>C24-C25</f>
        <v>0</v>
      </c>
      <c r="D26" s="683">
        <f t="shared" ref="D26:J26" si="3">D24-D25</f>
        <v>0</v>
      </c>
      <c r="E26" s="683">
        <f t="shared" si="3"/>
        <v>0</v>
      </c>
      <c r="F26" s="683">
        <f t="shared" si="3"/>
        <v>0</v>
      </c>
      <c r="G26" s="683">
        <f t="shared" si="3"/>
        <v>0</v>
      </c>
      <c r="H26" s="683">
        <f t="shared" si="3"/>
        <v>0</v>
      </c>
      <c r="I26" s="683">
        <f t="shared" si="3"/>
        <v>0</v>
      </c>
      <c r="J26" s="683">
        <f t="shared" si="3"/>
        <v>0</v>
      </c>
      <c r="K26" s="459" t="s">
        <v>626</v>
      </c>
      <c r="L26" s="551"/>
    </row>
    <row r="27" spans="1:13" s="550" customFormat="1" ht="15" customHeight="1" x14ac:dyDescent="0.25">
      <c r="A27" s="319"/>
      <c r="B27" s="320"/>
      <c r="C27" s="318"/>
      <c r="D27" s="316"/>
      <c r="E27" s="316"/>
      <c r="F27" s="316"/>
      <c r="G27" s="316"/>
      <c r="H27" s="317"/>
      <c r="I27" s="317"/>
      <c r="J27" s="161"/>
      <c r="K27" s="263"/>
      <c r="L27" s="551"/>
    </row>
    <row r="28" spans="1:13" s="550" customFormat="1" ht="15" customHeight="1" x14ac:dyDescent="0.25">
      <c r="A28" s="528"/>
      <c r="B28" s="320"/>
      <c r="C28" s="318"/>
      <c r="D28" s="316"/>
      <c r="E28" s="316"/>
      <c r="F28" s="316"/>
      <c r="G28" s="316"/>
      <c r="H28" s="317"/>
      <c r="I28" s="317"/>
      <c r="J28" s="161"/>
      <c r="K28" s="263"/>
      <c r="L28" s="551"/>
    </row>
    <row r="29" spans="1:13" s="550" customFormat="1" ht="15" customHeight="1" x14ac:dyDescent="0.25">
      <c r="A29" s="319"/>
      <c r="B29" s="320"/>
      <c r="C29" s="318"/>
      <c r="D29" s="316"/>
      <c r="E29" s="316"/>
      <c r="F29" s="316"/>
      <c r="G29" s="316"/>
      <c r="H29" s="317"/>
      <c r="I29" s="317"/>
      <c r="J29" s="161"/>
      <c r="K29" s="263"/>
      <c r="L29" s="551"/>
    </row>
    <row r="30" spans="1:13" s="550" customFormat="1" ht="42.75" customHeight="1" x14ac:dyDescent="0.25">
      <c r="A30" s="760" t="s">
        <v>1052</v>
      </c>
      <c r="B30" s="760"/>
      <c r="C30" s="760"/>
      <c r="D30" s="760"/>
      <c r="E30" s="760"/>
      <c r="F30" s="760"/>
      <c r="G30" s="760"/>
      <c r="H30" s="760"/>
      <c r="I30" s="760"/>
      <c r="J30" s="760"/>
      <c r="K30" s="686"/>
      <c r="L30" s="686"/>
    </row>
    <row r="31" spans="1:13" s="550" customFormat="1" ht="38.25" customHeight="1" x14ac:dyDescent="0.25">
      <c r="A31" s="761" t="s">
        <v>1138</v>
      </c>
      <c r="B31" s="760"/>
      <c r="C31" s="760"/>
      <c r="D31" s="760"/>
      <c r="E31" s="760"/>
      <c r="F31" s="760"/>
      <c r="G31" s="760"/>
      <c r="H31" s="760"/>
      <c r="I31" s="760"/>
      <c r="J31" s="760"/>
      <c r="K31" s="686"/>
      <c r="L31" s="686"/>
    </row>
    <row r="32" spans="1:13" s="550" customFormat="1" ht="15" customHeight="1" x14ac:dyDescent="0.25">
      <c r="A32" s="50"/>
      <c r="B32" s="50"/>
      <c r="C32" s="50"/>
      <c r="D32" s="50"/>
      <c r="E32" s="50"/>
      <c r="F32" s="50"/>
      <c r="G32" s="50"/>
      <c r="H32" s="50"/>
      <c r="I32" s="50"/>
      <c r="J32" s="50"/>
      <c r="K32" s="551"/>
      <c r="L32" s="551"/>
    </row>
    <row r="33" spans="1:2" s="550" customFormat="1" ht="15" customHeight="1" x14ac:dyDescent="0.25">
      <c r="A33" s="6" t="s">
        <v>14</v>
      </c>
      <c r="B33" s="7"/>
    </row>
    <row r="34" spans="1:2" s="550" customFormat="1" ht="15" customHeight="1" x14ac:dyDescent="0.25">
      <c r="A34" s="42"/>
      <c r="B34" s="677"/>
    </row>
    <row r="35" spans="1:2" s="550" customFormat="1" ht="15" customHeight="1" x14ac:dyDescent="0.25">
      <c r="A35" s="685" t="s">
        <v>17</v>
      </c>
      <c r="B35" s="684" t="s">
        <v>25</v>
      </c>
    </row>
    <row r="36" spans="1:2" s="550" customFormat="1" ht="15" customHeight="1" x14ac:dyDescent="0.25">
      <c r="A36" s="685" t="s">
        <v>1053</v>
      </c>
      <c r="B36" s="684"/>
    </row>
    <row r="37" spans="1:2" s="550" customFormat="1" ht="15" customHeight="1" x14ac:dyDescent="0.25">
      <c r="A37" s="684" t="s">
        <v>1054</v>
      </c>
      <c r="B37" s="684" t="s">
        <v>1055</v>
      </c>
    </row>
    <row r="38" spans="1:2" ht="15" customHeight="1" x14ac:dyDescent="0.25">
      <c r="A38" s="684" t="s">
        <v>1056</v>
      </c>
      <c r="B38" s="684" t="s">
        <v>1057</v>
      </c>
    </row>
    <row r="39" spans="1:2" ht="15" customHeight="1" x14ac:dyDescent="0.25">
      <c r="A39" s="684" t="s">
        <v>1058</v>
      </c>
      <c r="B39" s="684" t="s">
        <v>1055</v>
      </c>
    </row>
    <row r="40" spans="1:2" ht="15" customHeight="1" x14ac:dyDescent="0.25">
      <c r="A40" s="684" t="s">
        <v>1059</v>
      </c>
      <c r="B40" s="684" t="s">
        <v>1060</v>
      </c>
    </row>
    <row r="41" spans="1:2" ht="15" customHeight="1" x14ac:dyDescent="0.25">
      <c r="A41" s="684" t="s">
        <v>1061</v>
      </c>
      <c r="B41" s="684" t="s">
        <v>1057</v>
      </c>
    </row>
    <row r="42" spans="1:2" ht="15" customHeight="1" x14ac:dyDescent="0.25">
      <c r="A42" s="684" t="s">
        <v>1062</v>
      </c>
      <c r="B42" s="684" t="s">
        <v>1063</v>
      </c>
    </row>
    <row r="43" spans="1:2" ht="15" customHeight="1" x14ac:dyDescent="0.25">
      <c r="A43" s="685" t="s">
        <v>1064</v>
      </c>
      <c r="B43" s="684" t="s">
        <v>1065</v>
      </c>
    </row>
    <row r="44" spans="1:2" ht="15" customHeight="1" x14ac:dyDescent="0.25">
      <c r="A44" s="685" t="s">
        <v>20</v>
      </c>
      <c r="B44" s="684" t="s">
        <v>1065</v>
      </c>
    </row>
    <row r="45" spans="1:2" ht="15" customHeight="1" x14ac:dyDescent="0.25">
      <c r="A45" s="685" t="s">
        <v>1066</v>
      </c>
      <c r="B45" s="684"/>
    </row>
    <row r="46" spans="1:2" ht="15" customHeight="1" x14ac:dyDescent="0.25">
      <c r="A46" s="684" t="s">
        <v>1067</v>
      </c>
      <c r="B46" s="684" t="s">
        <v>1068</v>
      </c>
    </row>
    <row r="47" spans="1:2" ht="15" customHeight="1" x14ac:dyDescent="0.25">
      <c r="A47" s="684" t="s">
        <v>1069</v>
      </c>
      <c r="B47" s="684" t="s">
        <v>1070</v>
      </c>
    </row>
    <row r="48" spans="1:2" ht="15" customHeight="1" x14ac:dyDescent="0.25">
      <c r="A48" s="685" t="s">
        <v>1071</v>
      </c>
      <c r="B48" s="684"/>
    </row>
    <row r="49" spans="1:2" ht="15" customHeight="1" x14ac:dyDescent="0.25">
      <c r="A49" s="684" t="s">
        <v>1072</v>
      </c>
      <c r="B49" s="684" t="s">
        <v>1060</v>
      </c>
    </row>
    <row r="50" spans="1:2" ht="15" customHeight="1" x14ac:dyDescent="0.25">
      <c r="A50" s="684" t="s">
        <v>1073</v>
      </c>
      <c r="B50" s="684" t="s">
        <v>1074</v>
      </c>
    </row>
    <row r="51" spans="1:2" ht="15" customHeight="1" x14ac:dyDescent="0.25">
      <c r="A51" s="684" t="s">
        <v>1075</v>
      </c>
      <c r="B51" s="684" t="s">
        <v>1076</v>
      </c>
    </row>
    <row r="52" spans="1:2" ht="15" customHeight="1" x14ac:dyDescent="0.25">
      <c r="A52" s="684" t="s">
        <v>1077</v>
      </c>
      <c r="B52" s="684" t="s">
        <v>1078</v>
      </c>
    </row>
    <row r="53" spans="1:2" ht="15" customHeight="1" x14ac:dyDescent="0.25">
      <c r="A53" s="684" t="s">
        <v>1079</v>
      </c>
      <c r="B53" s="684" t="s">
        <v>1080</v>
      </c>
    </row>
    <row r="54" spans="1:2" ht="15" customHeight="1" x14ac:dyDescent="0.25">
      <c r="A54" s="684"/>
      <c r="B54" s="684"/>
    </row>
    <row r="55" spans="1:2" ht="15" customHeight="1" x14ac:dyDescent="0.25">
      <c r="A55" s="684" t="s">
        <v>1081</v>
      </c>
      <c r="B55" s="684"/>
    </row>
  </sheetData>
  <sheetProtection formatCells="0" formatColumns="0" formatRows="0" deleteRows="0"/>
  <mergeCells count="3">
    <mergeCell ref="A2:C2"/>
    <mergeCell ref="A30:J30"/>
    <mergeCell ref="A31:J31"/>
  </mergeCells>
  <phoneticPr fontId="3" type="noConversion"/>
  <pageMargins left="0.78740157480314965" right="0.78740157480314965" top="0.98425196850393704" bottom="0.98425196850393704" header="0.51181102362204722" footer="0.51181102362204722"/>
  <pageSetup paperSize="9" scale="5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topLeftCell="A14" zoomScaleNormal="100" workbookViewId="0">
      <selection activeCell="A51" sqref="A51"/>
    </sheetView>
  </sheetViews>
  <sheetFormatPr baseColWidth="10" defaultRowHeight="15" customHeight="1" x14ac:dyDescent="0.2"/>
  <cols>
    <col min="1" max="1" width="57.28515625" style="50" customWidth="1"/>
    <col min="2" max="16384" width="11.42578125" style="50"/>
  </cols>
  <sheetData>
    <row r="2" spans="1:6" ht="15" customHeight="1" x14ac:dyDescent="0.2">
      <c r="A2" s="471" t="str">
        <f>Resultatregnskap!A3</f>
        <v>Virksomhet: NTNU</v>
      </c>
    </row>
    <row r="3" spans="1:6" ht="15" customHeight="1" x14ac:dyDescent="0.2">
      <c r="F3" s="263"/>
    </row>
    <row r="4" spans="1:6" ht="15" customHeight="1" x14ac:dyDescent="0.25">
      <c r="A4" s="123" t="s">
        <v>230</v>
      </c>
      <c r="B4" s="256"/>
      <c r="C4" s="123"/>
      <c r="D4" s="123"/>
      <c r="E4" s="256"/>
      <c r="F4" s="272"/>
    </row>
    <row r="5" spans="1:6" ht="15" customHeight="1" x14ac:dyDescent="0.25">
      <c r="A5" s="264"/>
      <c r="B5" s="161"/>
      <c r="C5" s="264"/>
      <c r="D5" s="264"/>
      <c r="E5" s="161"/>
      <c r="F5" s="272"/>
    </row>
    <row r="6" spans="1:6" ht="15" customHeight="1" x14ac:dyDescent="0.25">
      <c r="A6" s="310"/>
      <c r="B6" s="43"/>
      <c r="C6" s="275">
        <f>Resultatregnskap!C5</f>
        <v>41394</v>
      </c>
      <c r="D6" s="257">
        <f>Resultatregnskap!D5</f>
        <v>41029</v>
      </c>
      <c r="E6" s="257">
        <f>Resultatregnskap!E5</f>
        <v>41274</v>
      </c>
      <c r="F6" s="219" t="s">
        <v>352</v>
      </c>
    </row>
    <row r="7" spans="1:6" ht="15" customHeight="1" x14ac:dyDescent="0.25">
      <c r="A7" s="313" t="s">
        <v>44</v>
      </c>
      <c r="B7" s="327"/>
      <c r="C7" s="88"/>
      <c r="D7" s="88"/>
      <c r="E7" s="89"/>
      <c r="F7" s="272"/>
    </row>
    <row r="8" spans="1:6" ht="15" customHeight="1" x14ac:dyDescent="0.25">
      <c r="A8" s="26"/>
      <c r="B8" s="25"/>
      <c r="C8" s="36"/>
      <c r="D8" s="36"/>
      <c r="E8" s="36"/>
      <c r="F8" s="272"/>
    </row>
    <row r="9" spans="1:6" ht="15" customHeight="1" x14ac:dyDescent="0.25">
      <c r="A9" s="309" t="s">
        <v>199</v>
      </c>
      <c r="B9" s="25"/>
      <c r="C9" s="36">
        <v>0</v>
      </c>
      <c r="D9" s="36">
        <v>0</v>
      </c>
      <c r="E9" s="36">
        <v>0</v>
      </c>
      <c r="F9" s="282" t="s">
        <v>628</v>
      </c>
    </row>
    <row r="10" spans="1:6" ht="15" customHeight="1" x14ac:dyDescent="0.25">
      <c r="A10" s="309" t="s">
        <v>200</v>
      </c>
      <c r="B10" s="25"/>
      <c r="C10" s="639">
        <v>246</v>
      </c>
      <c r="D10" s="633">
        <v>545</v>
      </c>
      <c r="E10" s="36">
        <v>1466</v>
      </c>
      <c r="F10" s="282" t="s">
        <v>629</v>
      </c>
    </row>
    <row r="11" spans="1:6" ht="15" customHeight="1" x14ac:dyDescent="0.25">
      <c r="A11" s="309" t="s">
        <v>729</v>
      </c>
      <c r="B11" s="25"/>
      <c r="C11" s="36">
        <v>0</v>
      </c>
      <c r="D11" s="36">
        <v>0</v>
      </c>
      <c r="E11" s="36">
        <v>0</v>
      </c>
      <c r="F11" s="282" t="s">
        <v>756</v>
      </c>
    </row>
    <row r="12" spans="1:6" ht="15" customHeight="1" x14ac:dyDescent="0.25">
      <c r="A12" s="274" t="s">
        <v>201</v>
      </c>
      <c r="B12" s="27"/>
      <c r="C12" s="36">
        <v>0</v>
      </c>
      <c r="D12" s="36">
        <v>0</v>
      </c>
      <c r="E12" s="36">
        <v>0</v>
      </c>
      <c r="F12" s="282" t="s">
        <v>630</v>
      </c>
    </row>
    <row r="13" spans="1:6" ht="15" customHeight="1" x14ac:dyDescent="0.25">
      <c r="A13" s="311" t="s">
        <v>202</v>
      </c>
      <c r="B13" s="291"/>
      <c r="C13" s="34">
        <f>SUM(C9:C12)</f>
        <v>246</v>
      </c>
      <c r="D13" s="225">
        <f>SUM(D9:D12)</f>
        <v>545</v>
      </c>
      <c r="E13" s="225">
        <f>SUM(E9:E12)</f>
        <v>1466</v>
      </c>
      <c r="F13" s="282" t="s">
        <v>631</v>
      </c>
    </row>
    <row r="14" spans="1:6" ht="15" customHeight="1" x14ac:dyDescent="0.25">
      <c r="A14" s="28"/>
      <c r="B14" s="292"/>
      <c r="C14" s="37"/>
      <c r="D14" s="37"/>
      <c r="E14" s="37"/>
      <c r="F14" s="282"/>
    </row>
    <row r="15" spans="1:6" ht="15" customHeight="1" x14ac:dyDescent="0.25">
      <c r="A15" s="312" t="s">
        <v>713</v>
      </c>
      <c r="B15" s="327"/>
      <c r="C15" s="89"/>
      <c r="D15" s="89"/>
      <c r="E15" s="89"/>
      <c r="F15" s="282"/>
    </row>
    <row r="16" spans="1:6" ht="15" customHeight="1" x14ac:dyDescent="0.25">
      <c r="A16" s="13"/>
      <c r="B16" s="29"/>
      <c r="C16" s="36"/>
      <c r="D16" s="36"/>
      <c r="E16" s="36"/>
      <c r="F16" s="282"/>
    </row>
    <row r="17" spans="1:6" ht="15" customHeight="1" x14ac:dyDescent="0.25">
      <c r="A17" s="274" t="s">
        <v>203</v>
      </c>
      <c r="B17" s="29"/>
      <c r="C17" s="36">
        <v>20</v>
      </c>
      <c r="D17" s="633">
        <v>10</v>
      </c>
      <c r="E17" s="36">
        <v>161</v>
      </c>
      <c r="F17" s="282" t="s">
        <v>632</v>
      </c>
    </row>
    <row r="18" spans="1:6" ht="15" customHeight="1" x14ac:dyDescent="0.25">
      <c r="A18" s="274" t="s">
        <v>204</v>
      </c>
      <c r="B18" s="29"/>
      <c r="C18" s="36">
        <v>0</v>
      </c>
      <c r="D18" s="36">
        <v>0</v>
      </c>
      <c r="E18" s="36">
        <v>0</v>
      </c>
      <c r="F18" s="282" t="s">
        <v>633</v>
      </c>
    </row>
    <row r="19" spans="1:6" ht="15" customHeight="1" x14ac:dyDescent="0.25">
      <c r="A19" s="274" t="s">
        <v>205</v>
      </c>
      <c r="B19" s="29"/>
      <c r="C19" s="36">
        <v>534</v>
      </c>
      <c r="D19" s="633">
        <v>469</v>
      </c>
      <c r="E19" s="36">
        <v>1219</v>
      </c>
      <c r="F19" s="282" t="s">
        <v>634</v>
      </c>
    </row>
    <row r="20" spans="1:6" ht="15" customHeight="1" x14ac:dyDescent="0.25">
      <c r="A20" s="274" t="s">
        <v>206</v>
      </c>
      <c r="B20" s="27"/>
      <c r="C20" s="36">
        <v>19</v>
      </c>
      <c r="D20" s="633">
        <v>33</v>
      </c>
      <c r="E20" s="36">
        <v>14</v>
      </c>
      <c r="F20" s="282" t="s">
        <v>635</v>
      </c>
    </row>
    <row r="21" spans="1:6" ht="15" customHeight="1" x14ac:dyDescent="0.25">
      <c r="A21" s="325" t="s">
        <v>207</v>
      </c>
      <c r="B21" s="293"/>
      <c r="C21" s="34">
        <f>SUM(C17:C20)</f>
        <v>573</v>
      </c>
      <c r="D21" s="225">
        <f>SUM(D17:D20)</f>
        <v>512</v>
      </c>
      <c r="E21" s="225">
        <f>SUM(E17:E20)</f>
        <v>1394</v>
      </c>
      <c r="F21" s="477" t="s">
        <v>636</v>
      </c>
    </row>
    <row r="22" spans="1:6" ht="15" customHeight="1" x14ac:dyDescent="0.25">
      <c r="A22" s="1"/>
      <c r="B22" s="294"/>
      <c r="C22" s="37"/>
      <c r="D22" s="37"/>
      <c r="E22" s="37"/>
      <c r="F22" s="282"/>
    </row>
    <row r="23" spans="1:6" ht="14.25" x14ac:dyDescent="0.2">
      <c r="A23" s="312" t="s">
        <v>47</v>
      </c>
      <c r="B23" s="99"/>
      <c r="C23" s="400"/>
      <c r="D23" s="400"/>
      <c r="E23" s="400"/>
      <c r="F23" s="282"/>
    </row>
    <row r="24" spans="1:6" ht="12.75" x14ac:dyDescent="0.2">
      <c r="C24" s="401"/>
      <c r="D24" s="401"/>
      <c r="E24" s="401"/>
      <c r="F24" s="282"/>
    </row>
    <row r="25" spans="1:6" ht="15" customHeight="1" x14ac:dyDescent="0.25">
      <c r="A25" s="26" t="s">
        <v>208</v>
      </c>
      <c r="C25" s="401">
        <v>0</v>
      </c>
      <c r="D25" s="401">
        <v>0</v>
      </c>
      <c r="E25" s="401">
        <v>0</v>
      </c>
      <c r="F25" s="282" t="s">
        <v>849</v>
      </c>
    </row>
    <row r="26" spans="1:6" ht="15" customHeight="1" x14ac:dyDescent="0.25">
      <c r="A26" s="26" t="s">
        <v>209</v>
      </c>
      <c r="C26" s="401">
        <v>0</v>
      </c>
      <c r="D26" s="401">
        <v>0</v>
      </c>
      <c r="E26" s="401">
        <v>0</v>
      </c>
      <c r="F26" s="282" t="s">
        <v>849</v>
      </c>
    </row>
    <row r="27" spans="1:6" ht="15" customHeight="1" x14ac:dyDescent="0.25">
      <c r="A27" s="26" t="s">
        <v>850</v>
      </c>
      <c r="C27" s="401">
        <v>0</v>
      </c>
      <c r="D27" s="401">
        <v>0</v>
      </c>
      <c r="E27" s="401">
        <v>0</v>
      </c>
      <c r="F27" s="282" t="s">
        <v>849</v>
      </c>
    </row>
    <row r="28" spans="1:6" ht="15" customHeight="1" x14ac:dyDescent="0.25">
      <c r="A28" s="325" t="s">
        <v>210</v>
      </c>
      <c r="B28" s="326"/>
      <c r="C28" s="38">
        <f>SUM(C25:C27)</f>
        <v>0</v>
      </c>
      <c r="D28" s="39">
        <f>SUM(D25:D27)</f>
        <v>0</v>
      </c>
      <c r="E28" s="39">
        <f>SUM(E25:E27)</f>
        <v>0</v>
      </c>
      <c r="F28" s="477" t="s">
        <v>637</v>
      </c>
    </row>
    <row r="32" spans="1:6" ht="12.75" x14ac:dyDescent="0.2">
      <c r="A32" s="314" t="s">
        <v>212</v>
      </c>
      <c r="F32" s="263"/>
    </row>
    <row r="33" spans="1:6" ht="15" customHeight="1" x14ac:dyDescent="0.2">
      <c r="A33" s="228"/>
      <c r="F33" s="263"/>
    </row>
    <row r="34" spans="1:6" ht="38.25" x14ac:dyDescent="0.2">
      <c r="B34" s="212">
        <f>E6</f>
        <v>41274</v>
      </c>
      <c r="C34" s="212">
        <f>C6</f>
        <v>41394</v>
      </c>
      <c r="D34" s="212"/>
      <c r="E34" s="315" t="s">
        <v>213</v>
      </c>
      <c r="F34" s="263"/>
    </row>
    <row r="35" spans="1:6" ht="12.75" x14ac:dyDescent="0.2">
      <c r="A35" s="99" t="s">
        <v>214</v>
      </c>
      <c r="B35" s="91">
        <v>6030</v>
      </c>
      <c r="C35" s="91">
        <v>5410</v>
      </c>
      <c r="D35" s="91"/>
      <c r="E35" s="94">
        <f>SUM(B35:C35)/2</f>
        <v>5720</v>
      </c>
      <c r="F35" s="263"/>
    </row>
    <row r="36" spans="1:6" ht="12.75" x14ac:dyDescent="0.2">
      <c r="A36" s="99" t="s">
        <v>215</v>
      </c>
      <c r="B36" s="91">
        <v>9086302</v>
      </c>
      <c r="C36" s="91">
        <v>9001497</v>
      </c>
      <c r="D36" s="91"/>
      <c r="E36" s="94">
        <f>SUM(B36:C36)/2</f>
        <v>9043899.5</v>
      </c>
      <c r="F36" s="263"/>
    </row>
    <row r="37" spans="1:6" ht="16.5" customHeight="1" thickBot="1" x14ac:dyDescent="0.25">
      <c r="A37" s="99" t="s">
        <v>24</v>
      </c>
      <c r="B37" s="328">
        <f>SUM(B35:B36)</f>
        <v>9092332</v>
      </c>
      <c r="C37" s="328">
        <f>SUM(C35:C36)</f>
        <v>9006907</v>
      </c>
      <c r="D37" s="328"/>
      <c r="E37" s="329">
        <f>SUM(E35:E36)</f>
        <v>9049619.5</v>
      </c>
      <c r="F37" s="263"/>
    </row>
    <row r="38" spans="1:6" ht="14.25" thickTop="1" thickBot="1" x14ac:dyDescent="0.25">
      <c r="A38" s="99"/>
      <c r="B38" s="99"/>
      <c r="C38" s="99"/>
      <c r="D38" s="99"/>
      <c r="E38" s="99"/>
      <c r="F38" s="263"/>
    </row>
    <row r="39" spans="1:6" ht="13.5" thickBot="1" x14ac:dyDescent="0.25">
      <c r="A39" s="99" t="s">
        <v>249</v>
      </c>
      <c r="B39" s="99"/>
      <c r="C39" s="99"/>
      <c r="D39" s="99"/>
      <c r="E39" s="445">
        <v>4</v>
      </c>
      <c r="F39" s="263"/>
    </row>
    <row r="40" spans="1:6" ht="15" customHeight="1" x14ac:dyDescent="0.25">
      <c r="A40" s="125" t="s">
        <v>701</v>
      </c>
      <c r="B40" s="216"/>
      <c r="C40" s="99"/>
      <c r="D40" s="99"/>
      <c r="E40" s="89">
        <f>E37</f>
        <v>9049619.5</v>
      </c>
      <c r="F40" s="263"/>
    </row>
    <row r="41" spans="1:6" ht="12.75" x14ac:dyDescent="0.2">
      <c r="A41" s="125" t="s">
        <v>702</v>
      </c>
      <c r="B41" s="216"/>
      <c r="C41" s="99"/>
      <c r="D41" s="99"/>
      <c r="E41" s="446">
        <v>1.7299999999999999E-2</v>
      </c>
      <c r="F41" s="263"/>
    </row>
    <row r="42" spans="1:6" ht="12.75" x14ac:dyDescent="0.2">
      <c r="A42" s="99"/>
      <c r="B42" s="99"/>
      <c r="C42" s="99"/>
      <c r="D42" s="99"/>
      <c r="E42" s="99"/>
      <c r="F42" s="263"/>
    </row>
    <row r="43" spans="1:6" ht="15" customHeight="1" thickBot="1" x14ac:dyDescent="0.25">
      <c r="A43" s="144" t="s">
        <v>211</v>
      </c>
      <c r="B43" s="144"/>
      <c r="C43" s="99"/>
      <c r="D43" s="99"/>
      <c r="E43" s="330">
        <f>E39*E40*E41/12</f>
        <v>52186.139116666665</v>
      </c>
      <c r="F43" s="263"/>
    </row>
    <row r="44" spans="1:6" ht="15" customHeight="1" thickTop="1" x14ac:dyDescent="0.2">
      <c r="A44" s="144"/>
      <c r="B44" s="99"/>
      <c r="C44" s="40"/>
      <c r="D44" s="40"/>
      <c r="E44" s="99"/>
      <c r="F44" s="263"/>
    </row>
    <row r="45" spans="1:6" ht="12.75" x14ac:dyDescent="0.2">
      <c r="A45" s="99" t="s">
        <v>216</v>
      </c>
      <c r="B45" s="99"/>
      <c r="C45" s="99"/>
      <c r="D45" s="99"/>
      <c r="E45" s="99"/>
      <c r="F45" s="263"/>
    </row>
    <row r="46" spans="1:6" ht="15" customHeight="1" x14ac:dyDescent="0.2">
      <c r="A46" s="99" t="s">
        <v>217</v>
      </c>
      <c r="B46" s="99"/>
      <c r="C46" s="99"/>
      <c r="D46" s="99"/>
      <c r="E46" s="99"/>
      <c r="F46" s="263"/>
    </row>
    <row r="49" spans="1:6" ht="12.75" x14ac:dyDescent="0.2"/>
    <row r="51" spans="1:6" ht="12.75" x14ac:dyDescent="0.2">
      <c r="A51" s="289" t="s">
        <v>1144</v>
      </c>
      <c r="F51" s="263"/>
    </row>
    <row r="52" spans="1:6" ht="15" customHeight="1" x14ac:dyDescent="0.2">
      <c r="A52" s="289" t="s">
        <v>1143</v>
      </c>
      <c r="F52" s="263"/>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1"/>
  <sheetViews>
    <sheetView topLeftCell="A47" workbookViewId="0">
      <selection activeCell="I76" sqref="I76"/>
    </sheetView>
  </sheetViews>
  <sheetFormatPr baseColWidth="10" defaultColWidth="11.42578125" defaultRowHeight="15" x14ac:dyDescent="0.25"/>
  <cols>
    <col min="1" max="5" width="11.42578125" style="563"/>
    <col min="6" max="6" width="11.5703125" style="563" bestFit="1" customWidth="1"/>
    <col min="7" max="7" width="11.5703125" style="563" customWidth="1"/>
    <col min="8" max="8" width="13.28515625" style="587" customWidth="1"/>
    <col min="9" max="9" width="12.7109375" style="563" bestFit="1" customWidth="1"/>
    <col min="10" max="16384" width="11.42578125" style="563"/>
  </cols>
  <sheetData>
    <row r="2" spans="1:11" x14ac:dyDescent="0.25">
      <c r="A2" s="559" t="s">
        <v>466</v>
      </c>
      <c r="B2" s="560"/>
      <c r="C2" s="560"/>
      <c r="D2" s="560"/>
      <c r="E2" s="560"/>
      <c r="F2" s="559"/>
      <c r="G2" s="560"/>
      <c r="H2" s="561"/>
      <c r="I2" s="562"/>
      <c r="J2" s="562"/>
    </row>
    <row r="3" spans="1:11" s="567" customFormat="1" x14ac:dyDescent="0.25">
      <c r="A3" s="564"/>
      <c r="B3" s="565"/>
      <c r="C3" s="565"/>
      <c r="D3" s="565"/>
      <c r="E3" s="565"/>
      <c r="F3" s="564"/>
      <c r="G3" s="565"/>
      <c r="H3" s="566"/>
    </row>
    <row r="4" spans="1:11" x14ac:dyDescent="0.25">
      <c r="A4" s="565" t="s">
        <v>246</v>
      </c>
      <c r="B4" s="565"/>
      <c r="C4" s="565"/>
      <c r="D4" s="565"/>
      <c r="E4" s="565"/>
      <c r="F4" s="564"/>
      <c r="G4" s="565"/>
      <c r="H4" s="568"/>
      <c r="I4" s="567"/>
      <c r="J4" s="567"/>
    </row>
    <row r="5" spans="1:11" x14ac:dyDescent="0.25">
      <c r="A5" s="569" t="s">
        <v>951</v>
      </c>
      <c r="B5" s="569"/>
      <c r="C5" s="569"/>
      <c r="D5" s="569"/>
      <c r="E5" s="569"/>
      <c r="F5" s="570"/>
      <c r="G5" s="569"/>
      <c r="H5" s="571"/>
    </row>
    <row r="6" spans="1:11" x14ac:dyDescent="0.25">
      <c r="A6" s="569" t="s">
        <v>952</v>
      </c>
      <c r="B6" s="569"/>
      <c r="C6" s="569"/>
      <c r="D6" s="569"/>
      <c r="E6" s="569"/>
      <c r="F6" s="570"/>
      <c r="G6" s="569"/>
      <c r="H6" s="571"/>
    </row>
    <row r="7" spans="1:11" x14ac:dyDescent="0.25">
      <c r="A7" s="569" t="s">
        <v>953</v>
      </c>
      <c r="B7" s="569"/>
      <c r="C7" s="569"/>
      <c r="D7" s="569"/>
      <c r="E7" s="569"/>
      <c r="F7" s="570"/>
      <c r="G7" s="569"/>
      <c r="H7" s="571"/>
    </row>
    <row r="8" spans="1:11" x14ac:dyDescent="0.25">
      <c r="A8" s="569" t="s">
        <v>247</v>
      </c>
      <c r="B8" s="569"/>
      <c r="C8" s="569"/>
      <c r="D8" s="569"/>
      <c r="E8" s="569"/>
      <c r="F8" s="570"/>
      <c r="G8" s="569"/>
      <c r="H8" s="571"/>
    </row>
    <row r="9" spans="1:11" x14ac:dyDescent="0.25">
      <c r="A9" s="569" t="s">
        <v>248</v>
      </c>
      <c r="B9" s="569"/>
      <c r="C9" s="569"/>
      <c r="D9" s="569"/>
      <c r="E9" s="569"/>
      <c r="F9" s="570"/>
      <c r="G9" s="569"/>
      <c r="H9" s="571"/>
    </row>
    <row r="10" spans="1:11" x14ac:dyDescent="0.25">
      <c r="A10" s="569"/>
      <c r="B10" s="569"/>
      <c r="C10" s="569"/>
      <c r="D10" s="569"/>
      <c r="E10" s="569"/>
      <c r="F10" s="570"/>
      <c r="G10" s="569"/>
      <c r="H10" s="571"/>
    </row>
    <row r="11" spans="1:11" x14ac:dyDescent="0.25">
      <c r="A11" s="569" t="s">
        <v>954</v>
      </c>
      <c r="B11" s="569"/>
      <c r="C11" s="569"/>
      <c r="D11" s="569"/>
      <c r="E11" s="569"/>
      <c r="F11" s="570"/>
      <c r="G11" s="569"/>
      <c r="H11" s="571"/>
    </row>
    <row r="12" spans="1:11" x14ac:dyDescent="0.25">
      <c r="A12" s="569" t="s">
        <v>955</v>
      </c>
      <c r="B12" s="569"/>
      <c r="C12" s="569"/>
      <c r="D12" s="569"/>
      <c r="E12" s="569"/>
      <c r="F12" s="570"/>
      <c r="G12" s="569"/>
      <c r="H12" s="571"/>
      <c r="I12" s="572"/>
      <c r="J12" s="573"/>
    </row>
    <row r="13" spans="1:11" s="574" customFormat="1" x14ac:dyDescent="0.25">
      <c r="A13" s="569" t="s">
        <v>956</v>
      </c>
      <c r="B13" s="569"/>
      <c r="C13" s="569"/>
      <c r="D13" s="569"/>
      <c r="E13" s="569"/>
      <c r="F13" s="570"/>
      <c r="G13" s="569"/>
      <c r="H13" s="571"/>
      <c r="I13" s="569"/>
    </row>
    <row r="14" spans="1:11" x14ac:dyDescent="0.25">
      <c r="A14" s="569" t="s">
        <v>957</v>
      </c>
      <c r="B14" s="569"/>
      <c r="C14" s="569"/>
      <c r="D14" s="569"/>
      <c r="E14" s="569"/>
      <c r="F14" s="570"/>
      <c r="G14" s="569"/>
      <c r="H14" s="571"/>
      <c r="I14" s="575"/>
      <c r="J14" s="569"/>
      <c r="K14" s="569"/>
    </row>
    <row r="15" spans="1:11" x14ac:dyDescent="0.25">
      <c r="A15" s="565"/>
      <c r="B15" s="569"/>
      <c r="C15" s="569"/>
      <c r="D15" s="569"/>
      <c r="E15" s="569"/>
      <c r="F15" s="570"/>
      <c r="G15" s="569"/>
      <c r="H15" s="571"/>
    </row>
    <row r="16" spans="1:11" x14ac:dyDescent="0.25">
      <c r="A16" s="565"/>
      <c r="B16" s="569"/>
      <c r="C16" s="569"/>
      <c r="D16" s="569"/>
      <c r="E16" s="569"/>
      <c r="F16" s="570"/>
      <c r="G16" s="569"/>
      <c r="H16" s="576"/>
      <c r="I16" s="282"/>
    </row>
    <row r="17" spans="1:12" ht="15" customHeight="1" x14ac:dyDescent="0.25">
      <c r="A17" s="577" t="s">
        <v>1008</v>
      </c>
      <c r="B17" s="578"/>
      <c r="C17" s="578"/>
      <c r="D17" s="569"/>
      <c r="E17" s="569"/>
      <c r="F17" s="570"/>
      <c r="G17" s="569"/>
      <c r="H17" s="579">
        <v>179851</v>
      </c>
      <c r="I17" s="282"/>
      <c r="J17" s="579"/>
    </row>
    <row r="18" spans="1:12" ht="15" customHeight="1" x14ac:dyDescent="0.25">
      <c r="A18" s="580"/>
      <c r="B18" s="581" t="s">
        <v>1009</v>
      </c>
      <c r="C18" s="578"/>
      <c r="D18" s="582"/>
      <c r="E18" s="582"/>
      <c r="F18" s="583"/>
      <c r="G18" s="582"/>
      <c r="H18" s="584"/>
    </row>
    <row r="19" spans="1:12" ht="15" customHeight="1" x14ac:dyDescent="0.25">
      <c r="A19" s="585"/>
      <c r="B19" s="586" t="s">
        <v>1010</v>
      </c>
      <c r="C19" s="586"/>
      <c r="D19" s="582"/>
      <c r="E19" s="582"/>
      <c r="F19" s="583"/>
      <c r="G19" s="582"/>
      <c r="H19" s="587">
        <v>3348</v>
      </c>
      <c r="I19" s="282" t="s">
        <v>643</v>
      </c>
    </row>
    <row r="20" spans="1:12" ht="15" customHeight="1" x14ac:dyDescent="0.25">
      <c r="A20" s="582"/>
      <c r="B20" s="582" t="s">
        <v>958</v>
      </c>
      <c r="C20" s="582"/>
      <c r="D20" s="582"/>
      <c r="E20" s="582"/>
      <c r="F20" s="583"/>
      <c r="G20" s="582"/>
      <c r="H20" s="584"/>
    </row>
    <row r="21" spans="1:12" ht="15" customHeight="1" x14ac:dyDescent="0.25">
      <c r="A21" s="569"/>
      <c r="B21" s="569" t="s">
        <v>959</v>
      </c>
      <c r="C21" s="569"/>
      <c r="D21" s="569"/>
      <c r="E21" s="569"/>
      <c r="F21" s="570"/>
      <c r="G21" s="569"/>
      <c r="H21" s="576"/>
    </row>
    <row r="22" spans="1:12" ht="15" customHeight="1" x14ac:dyDescent="0.25">
      <c r="A22" s="569"/>
      <c r="B22" s="569"/>
      <c r="C22" s="569"/>
      <c r="D22" s="569"/>
      <c r="E22" s="569"/>
      <c r="F22" s="570"/>
      <c r="G22" s="569"/>
      <c r="H22" s="576"/>
      <c r="J22" s="569"/>
    </row>
    <row r="23" spans="1:12" ht="15" customHeight="1" x14ac:dyDescent="0.25">
      <c r="A23" s="569" t="s">
        <v>1011</v>
      </c>
      <c r="B23" s="569"/>
      <c r="C23" s="569"/>
      <c r="D23" s="569"/>
      <c r="E23" s="569"/>
      <c r="F23" s="570"/>
      <c r="G23" s="569"/>
      <c r="H23" s="579">
        <f>SUM(H17:H22)</f>
        <v>183199</v>
      </c>
      <c r="I23" s="282" t="s">
        <v>646</v>
      </c>
      <c r="J23" s="579"/>
    </row>
    <row r="24" spans="1:12" ht="15" customHeight="1" x14ac:dyDescent="0.25">
      <c r="A24" s="569"/>
      <c r="B24" s="569"/>
      <c r="C24" s="569"/>
      <c r="D24" s="569"/>
      <c r="E24" s="569"/>
      <c r="F24" s="570"/>
      <c r="G24" s="569"/>
      <c r="H24" s="588"/>
      <c r="J24" s="569"/>
    </row>
    <row r="25" spans="1:12" ht="15" customHeight="1" x14ac:dyDescent="0.25">
      <c r="A25" s="582"/>
      <c r="B25" s="569"/>
      <c r="C25" s="569"/>
      <c r="D25" s="569"/>
      <c r="E25" s="569"/>
      <c r="F25" s="570"/>
      <c r="G25" s="569"/>
      <c r="H25" s="588"/>
      <c r="J25" s="569"/>
    </row>
    <row r="26" spans="1:12" ht="15" customHeight="1" x14ac:dyDescent="0.25">
      <c r="A26" s="582" t="s">
        <v>960</v>
      </c>
      <c r="B26" s="582"/>
      <c r="C26" s="582"/>
      <c r="D26" s="582"/>
      <c r="E26" s="582"/>
      <c r="F26" s="570"/>
      <c r="G26" s="569"/>
      <c r="H26" s="589"/>
      <c r="J26" s="569"/>
    </row>
    <row r="27" spans="1:12" ht="15" customHeight="1" x14ac:dyDescent="0.25">
      <c r="A27" s="590" t="s">
        <v>244</v>
      </c>
      <c r="B27" s="591"/>
      <c r="C27" s="591"/>
      <c r="D27" s="591"/>
      <c r="E27" s="591"/>
      <c r="F27" s="592"/>
      <c r="G27" s="591"/>
      <c r="H27" s="593"/>
      <c r="I27" s="574"/>
      <c r="J27" s="569"/>
    </row>
    <row r="28" spans="1:12" ht="15" customHeight="1" x14ac:dyDescent="0.25">
      <c r="A28" s="582"/>
      <c r="B28" s="582"/>
      <c r="C28" s="582"/>
      <c r="D28" s="582"/>
      <c r="E28" s="582"/>
      <c r="F28" s="582"/>
      <c r="G28" s="582"/>
      <c r="H28" s="589"/>
      <c r="I28" s="570"/>
      <c r="J28" s="569"/>
    </row>
    <row r="29" spans="1:12" ht="15" customHeight="1" x14ac:dyDescent="0.25">
      <c r="A29" s="582" t="s">
        <v>961</v>
      </c>
      <c r="B29" s="582"/>
      <c r="C29" s="582"/>
      <c r="D29" s="582"/>
      <c r="E29" s="582"/>
      <c r="F29" s="582"/>
      <c r="G29" s="582"/>
      <c r="H29" s="589">
        <f>64779+3340</f>
        <v>68119</v>
      </c>
      <c r="I29" s="282" t="s">
        <v>638</v>
      </c>
      <c r="J29" s="569"/>
    </row>
    <row r="30" spans="1:12" ht="15" customHeight="1" x14ac:dyDescent="0.25">
      <c r="A30" s="594" t="s">
        <v>962</v>
      </c>
      <c r="B30" s="582"/>
      <c r="C30" s="582"/>
      <c r="D30" s="582"/>
      <c r="E30" s="582"/>
      <c r="F30" s="582"/>
      <c r="G30" s="582"/>
      <c r="H30" s="589"/>
      <c r="I30" s="570"/>
      <c r="J30" s="569"/>
    </row>
    <row r="31" spans="1:12" ht="15" customHeight="1" x14ac:dyDescent="0.25">
      <c r="A31" s="582" t="s">
        <v>963</v>
      </c>
      <c r="B31" s="582"/>
      <c r="C31" s="582"/>
      <c r="D31" s="582"/>
      <c r="E31" s="582"/>
      <c r="F31" s="582"/>
      <c r="G31" s="582"/>
      <c r="H31" s="595"/>
      <c r="I31" s="570"/>
      <c r="J31" s="569"/>
    </row>
    <row r="32" spans="1:12" ht="15" customHeight="1" x14ac:dyDescent="0.25">
      <c r="A32" s="582" t="s">
        <v>964</v>
      </c>
      <c r="B32" s="582"/>
      <c r="C32" s="582"/>
      <c r="D32" s="582"/>
      <c r="E32" s="582"/>
      <c r="F32" s="582"/>
      <c r="G32" s="582"/>
      <c r="H32" s="584"/>
      <c r="I32" s="282" t="s">
        <v>639</v>
      </c>
      <c r="J32" s="569"/>
      <c r="L32" s="569"/>
    </row>
    <row r="33" spans="1:12" ht="15" customHeight="1" x14ac:dyDescent="0.25">
      <c r="A33" s="596" t="s">
        <v>965</v>
      </c>
      <c r="B33" s="582"/>
      <c r="C33" s="582"/>
      <c r="D33" s="582"/>
      <c r="E33" s="582"/>
      <c r="F33" s="582"/>
      <c r="G33" s="582"/>
      <c r="H33" s="584"/>
      <c r="I33" s="583"/>
      <c r="J33" s="569"/>
      <c r="K33" s="569"/>
      <c r="L33" s="569"/>
    </row>
    <row r="34" spans="1:12" ht="15" customHeight="1" x14ac:dyDescent="0.25">
      <c r="A34" s="569" t="s">
        <v>966</v>
      </c>
      <c r="B34" s="582"/>
      <c r="C34" s="582"/>
      <c r="D34" s="582"/>
      <c r="E34" s="582"/>
      <c r="F34" s="582"/>
      <c r="G34" s="582"/>
      <c r="H34" s="584"/>
      <c r="I34" s="282" t="s">
        <v>640</v>
      </c>
    </row>
    <row r="35" spans="1:12" ht="15" customHeight="1" x14ac:dyDescent="0.25">
      <c r="A35" s="597" t="s">
        <v>1014</v>
      </c>
      <c r="B35" s="598"/>
      <c r="C35" s="598"/>
      <c r="D35" s="598"/>
      <c r="E35" s="598"/>
      <c r="F35" s="598"/>
      <c r="G35" s="598"/>
      <c r="H35" s="599">
        <f>SUM(H29:H34)</f>
        <v>68119</v>
      </c>
      <c r="I35" s="282" t="s">
        <v>641</v>
      </c>
      <c r="J35" s="600"/>
    </row>
    <row r="36" spans="1:12" ht="15" customHeight="1" x14ac:dyDescent="0.25">
      <c r="A36" s="569"/>
      <c r="B36" s="569"/>
      <c r="C36" s="569"/>
      <c r="D36" s="569"/>
      <c r="E36" s="569"/>
      <c r="F36" s="569"/>
      <c r="G36" s="569"/>
      <c r="H36" s="576"/>
      <c r="I36" s="583"/>
      <c r="J36" s="601"/>
    </row>
    <row r="37" spans="1:12" ht="15" customHeight="1" x14ac:dyDescent="0.25">
      <c r="A37" s="602" t="s">
        <v>245</v>
      </c>
    </row>
    <row r="38" spans="1:12" ht="15" customHeight="1" x14ac:dyDescent="0.25">
      <c r="A38" s="574"/>
    </row>
    <row r="39" spans="1:12" ht="15" customHeight="1" x14ac:dyDescent="0.25">
      <c r="A39" s="603" t="s">
        <v>963</v>
      </c>
      <c r="B39" s="582"/>
      <c r="C39" s="582"/>
      <c r="D39" s="582"/>
      <c r="E39" s="582"/>
      <c r="F39" s="604"/>
      <c r="G39" s="569"/>
      <c r="H39" s="605"/>
    </row>
    <row r="40" spans="1:12" ht="15" customHeight="1" x14ac:dyDescent="0.25">
      <c r="A40" s="582" t="s">
        <v>967</v>
      </c>
      <c r="B40" s="582"/>
      <c r="C40" s="582"/>
      <c r="D40" s="582"/>
      <c r="E40" s="582"/>
      <c r="F40" s="604"/>
      <c r="G40" s="569"/>
      <c r="H40" s="587">
        <v>89180</v>
      </c>
      <c r="I40" s="604"/>
    </row>
    <row r="41" spans="1:12" ht="15" customHeight="1" x14ac:dyDescent="0.25">
      <c r="A41" s="582" t="s">
        <v>1012</v>
      </c>
      <c r="B41" s="582"/>
      <c r="C41" s="582"/>
      <c r="D41" s="582"/>
      <c r="E41" s="582"/>
      <c r="F41" s="604"/>
      <c r="G41" s="569"/>
      <c r="H41" s="587">
        <v>3348</v>
      </c>
      <c r="I41" s="604"/>
    </row>
    <row r="42" spans="1:12" ht="15" customHeight="1" x14ac:dyDescent="0.25">
      <c r="A42" s="582" t="s">
        <v>1013</v>
      </c>
      <c r="B42" s="582"/>
      <c r="C42" s="582"/>
      <c r="D42" s="582"/>
      <c r="E42" s="582"/>
      <c r="F42" s="604"/>
      <c r="G42" s="569"/>
      <c r="H42" s="587">
        <v>-1430</v>
      </c>
    </row>
    <row r="43" spans="1:12" ht="15" customHeight="1" x14ac:dyDescent="0.25">
      <c r="A43" s="582" t="s">
        <v>1015</v>
      </c>
      <c r="B43" s="582"/>
      <c r="C43" s="582"/>
      <c r="E43" s="582" t="s">
        <v>968</v>
      </c>
      <c r="F43" s="604"/>
      <c r="G43" s="569"/>
      <c r="H43" s="606">
        <f>SUM(H40:H42)</f>
        <v>91098</v>
      </c>
      <c r="I43" s="606"/>
      <c r="J43" s="606"/>
    </row>
    <row r="44" spans="1:12" ht="15" customHeight="1" x14ac:dyDescent="0.25">
      <c r="A44" s="582"/>
      <c r="B44" s="582"/>
      <c r="C44" s="582"/>
      <c r="D44" s="582"/>
      <c r="E44" s="582"/>
      <c r="F44" s="604"/>
      <c r="G44" s="569"/>
      <c r="H44" s="606"/>
    </row>
    <row r="45" spans="1:12" ht="15" customHeight="1" x14ac:dyDescent="0.25">
      <c r="A45" s="603" t="s">
        <v>969</v>
      </c>
      <c r="B45" s="582"/>
      <c r="C45" s="582"/>
      <c r="D45" s="582"/>
      <c r="E45" s="582"/>
      <c r="F45" s="604"/>
      <c r="G45" s="569"/>
      <c r="H45" s="606"/>
    </row>
    <row r="46" spans="1:12" ht="15" customHeight="1" x14ac:dyDescent="0.25">
      <c r="A46" s="569" t="s">
        <v>970</v>
      </c>
      <c r="B46" s="569"/>
      <c r="C46" s="569"/>
      <c r="D46" s="569"/>
      <c r="E46" s="569"/>
      <c r="F46" s="604"/>
      <c r="G46" s="569"/>
      <c r="H46" s="587">
        <f>21047-3340+4845</f>
        <v>22552</v>
      </c>
      <c r="I46" s="282" t="s">
        <v>642</v>
      </c>
    </row>
    <row r="47" spans="1:12" ht="15" customHeight="1" x14ac:dyDescent="0.25">
      <c r="A47" s="582" t="s">
        <v>971</v>
      </c>
      <c r="B47" s="569"/>
      <c r="C47" s="569"/>
      <c r="D47" s="569"/>
      <c r="E47" s="569"/>
      <c r="F47" s="604"/>
      <c r="G47" s="569"/>
      <c r="H47" s="587">
        <v>1430</v>
      </c>
    </row>
    <row r="48" spans="1:12" ht="15" customHeight="1" x14ac:dyDescent="0.25">
      <c r="A48" s="582" t="s">
        <v>972</v>
      </c>
      <c r="B48" s="582"/>
      <c r="C48" s="582"/>
      <c r="D48" s="582"/>
      <c r="E48" s="582"/>
      <c r="F48" s="604"/>
      <c r="G48" s="569"/>
      <c r="H48" s="605"/>
      <c r="I48" s="282" t="s">
        <v>644</v>
      </c>
    </row>
    <row r="49" spans="1:10" x14ac:dyDescent="0.25">
      <c r="A49" s="582" t="s">
        <v>973</v>
      </c>
      <c r="B49" s="582"/>
      <c r="C49" s="582"/>
      <c r="D49" s="582"/>
      <c r="E49" s="582"/>
      <c r="F49" s="604"/>
      <c r="G49" s="569"/>
      <c r="H49" s="605"/>
      <c r="I49" s="282"/>
    </row>
    <row r="50" spans="1:10" x14ac:dyDescent="0.25">
      <c r="A50" s="582" t="s">
        <v>1016</v>
      </c>
      <c r="B50" s="582"/>
      <c r="C50" s="582"/>
      <c r="D50" s="582"/>
      <c r="E50" s="582"/>
      <c r="F50" s="604"/>
      <c r="G50" s="569"/>
      <c r="H50" s="606">
        <f>SUM(H46:H49)</f>
        <v>23982</v>
      </c>
      <c r="I50" s="606"/>
      <c r="J50" s="606"/>
    </row>
    <row r="51" spans="1:10" x14ac:dyDescent="0.25">
      <c r="I51" s="601"/>
      <c r="J51" s="601"/>
    </row>
    <row r="52" spans="1:10" x14ac:dyDescent="0.25">
      <c r="A52" s="597" t="s">
        <v>703</v>
      </c>
      <c r="B52" s="597"/>
      <c r="C52" s="597"/>
      <c r="D52" s="597"/>
      <c r="E52" s="597"/>
      <c r="F52" s="607"/>
      <c r="G52" s="598"/>
      <c r="H52" s="608">
        <f>H43+H50</f>
        <v>115080</v>
      </c>
      <c r="I52" s="282" t="s">
        <v>645</v>
      </c>
      <c r="J52" s="606"/>
    </row>
    <row r="53" spans="1:10" x14ac:dyDescent="0.25">
      <c r="A53" s="583"/>
      <c r="B53" s="583"/>
      <c r="C53" s="583"/>
      <c r="D53" s="583"/>
      <c r="E53" s="583"/>
      <c r="F53" s="609"/>
      <c r="G53" s="582"/>
      <c r="H53" s="606"/>
      <c r="I53" s="601"/>
      <c r="J53" s="601"/>
    </row>
    <row r="54" spans="1:10" x14ac:dyDescent="0.25">
      <c r="A54" s="597" t="s">
        <v>93</v>
      </c>
      <c r="B54" s="597"/>
      <c r="C54" s="597"/>
      <c r="D54" s="597"/>
      <c r="E54" s="597"/>
      <c r="F54" s="607"/>
      <c r="G54" s="598"/>
      <c r="H54" s="608">
        <f>H52+H35</f>
        <v>183199</v>
      </c>
      <c r="I54" s="282" t="s">
        <v>646</v>
      </c>
      <c r="J54" s="606"/>
    </row>
    <row r="55" spans="1:10" x14ac:dyDescent="0.25">
      <c r="A55" s="583"/>
      <c r="B55" s="583"/>
      <c r="C55" s="583"/>
      <c r="D55" s="583"/>
      <c r="E55" s="583"/>
      <c r="F55" s="609"/>
      <c r="G55" s="582"/>
      <c r="H55" s="606"/>
      <c r="I55" s="601"/>
      <c r="J55" s="601"/>
    </row>
    <row r="56" spans="1:10" x14ac:dyDescent="0.25">
      <c r="A56" s="583"/>
      <c r="B56" s="583"/>
      <c r="C56" s="583"/>
      <c r="D56" s="583"/>
      <c r="E56" s="583"/>
      <c r="F56" s="609"/>
      <c r="G56" s="582"/>
      <c r="H56" s="606"/>
    </row>
    <row r="57" spans="1:10" x14ac:dyDescent="0.25">
      <c r="A57" s="583" t="s">
        <v>974</v>
      </c>
      <c r="B57" s="583"/>
      <c r="C57" s="583"/>
      <c r="D57" s="583"/>
      <c r="E57" s="583"/>
      <c r="F57" s="609"/>
      <c r="G57" s="582"/>
      <c r="H57" s="606"/>
    </row>
    <row r="58" spans="1:10" x14ac:dyDescent="0.25">
      <c r="A58" s="569" t="s">
        <v>975</v>
      </c>
      <c r="B58" s="569"/>
      <c r="C58" s="569"/>
      <c r="D58" s="569"/>
      <c r="E58" s="569"/>
      <c r="F58" s="569"/>
      <c r="G58" s="569"/>
      <c r="H58" s="576">
        <f>65279+3340</f>
        <v>68619</v>
      </c>
      <c r="I58" s="583"/>
    </row>
    <row r="59" spans="1:10" x14ac:dyDescent="0.25">
      <c r="A59" s="610" t="s">
        <v>976</v>
      </c>
      <c r="B59" s="610"/>
      <c r="C59" s="610"/>
      <c r="D59" s="610"/>
      <c r="E59" s="610"/>
      <c r="F59" s="610"/>
      <c r="G59" s="610"/>
      <c r="H59" s="611">
        <v>-500</v>
      </c>
      <c r="I59" s="583"/>
    </row>
    <row r="60" spans="1:10" x14ac:dyDescent="0.25">
      <c r="A60" s="597" t="s">
        <v>977</v>
      </c>
      <c r="B60" s="598"/>
      <c r="C60" s="598"/>
      <c r="D60" s="598"/>
      <c r="E60" s="598"/>
      <c r="F60" s="598"/>
      <c r="G60" s="598"/>
      <c r="H60" s="599">
        <f>SUM(H58:H59)</f>
        <v>68119</v>
      </c>
      <c r="I60" s="282" t="s">
        <v>641</v>
      </c>
    </row>
    <row r="61" spans="1:10" x14ac:dyDescent="0.25">
      <c r="A61" s="569"/>
      <c r="B61" s="569"/>
      <c r="C61" s="569"/>
      <c r="D61" s="569"/>
      <c r="E61" s="569"/>
      <c r="F61" s="570"/>
      <c r="G61" s="569"/>
      <c r="H61" s="571"/>
    </row>
    <row r="62" spans="1:10" x14ac:dyDescent="0.25">
      <c r="H62" s="612"/>
    </row>
    <row r="63" spans="1:10" x14ac:dyDescent="0.25">
      <c r="A63" s="613" t="s">
        <v>978</v>
      </c>
      <c r="H63" s="612"/>
    </row>
    <row r="64" spans="1:10" x14ac:dyDescent="0.25">
      <c r="A64" s="569"/>
      <c r="B64" s="569"/>
      <c r="C64" s="569"/>
      <c r="D64" s="569"/>
      <c r="E64" s="569"/>
      <c r="F64" s="569"/>
      <c r="G64" s="614" t="s">
        <v>979</v>
      </c>
      <c r="H64" s="615" t="s">
        <v>980</v>
      </c>
      <c r="I64" s="616"/>
    </row>
    <row r="65" spans="1:10" x14ac:dyDescent="0.25">
      <c r="A65" s="569"/>
      <c r="B65" s="569"/>
      <c r="C65" s="569"/>
      <c r="D65" s="569"/>
      <c r="E65" s="569"/>
      <c r="F65" s="617">
        <v>2012</v>
      </c>
      <c r="G65" s="617">
        <v>2013</v>
      </c>
      <c r="H65" s="617">
        <v>2013</v>
      </c>
      <c r="I65" s="618">
        <v>2013</v>
      </c>
    </row>
    <row r="66" spans="1:10" x14ac:dyDescent="0.25">
      <c r="A66" s="569"/>
      <c r="B66" s="569"/>
      <c r="C66" s="569"/>
      <c r="D66" s="569"/>
      <c r="E66" s="569"/>
      <c r="F66" s="569"/>
      <c r="G66" s="619"/>
      <c r="H66" s="571"/>
      <c r="I66" s="616"/>
    </row>
    <row r="67" spans="1:10" x14ac:dyDescent="0.25">
      <c r="A67" s="596" t="s">
        <v>981</v>
      </c>
      <c r="B67" s="596"/>
      <c r="C67" s="596"/>
      <c r="D67" s="596"/>
      <c r="E67" s="596"/>
      <c r="F67" s="574"/>
      <c r="G67" s="620"/>
      <c r="H67" s="621"/>
      <c r="I67" s="622"/>
    </row>
    <row r="68" spans="1:10" x14ac:dyDescent="0.25">
      <c r="A68" s="596" t="s">
        <v>982</v>
      </c>
      <c r="B68" s="596"/>
      <c r="C68" s="596"/>
      <c r="D68" s="596"/>
      <c r="E68" s="596"/>
      <c r="F68" s="619">
        <v>334</v>
      </c>
      <c r="G68" s="576"/>
      <c r="H68" s="576"/>
      <c r="I68" s="616">
        <f t="shared" ref="I68:I76" si="0">SUM(F68:H68)</f>
        <v>334</v>
      </c>
    </row>
    <row r="69" spans="1:10" x14ac:dyDescent="0.25">
      <c r="A69" s="596" t="s">
        <v>983</v>
      </c>
      <c r="B69" s="596"/>
      <c r="C69" s="596"/>
      <c r="D69" s="596"/>
      <c r="E69" s="596"/>
      <c r="F69" s="619">
        <v>2392</v>
      </c>
      <c r="G69" s="623"/>
      <c r="H69" s="623"/>
      <c r="I69" s="616">
        <f t="shared" si="0"/>
        <v>2392</v>
      </c>
    </row>
    <row r="70" spans="1:10" x14ac:dyDescent="0.25">
      <c r="A70" s="596" t="s">
        <v>984</v>
      </c>
      <c r="B70" s="596"/>
      <c r="C70" s="596"/>
      <c r="D70" s="596"/>
      <c r="E70" s="596"/>
      <c r="F70" s="619">
        <v>10998</v>
      </c>
      <c r="G70" s="576">
        <v>48</v>
      </c>
      <c r="H70" s="576"/>
      <c r="I70" s="616">
        <f t="shared" si="0"/>
        <v>11046</v>
      </c>
    </row>
    <row r="71" spans="1:10" x14ac:dyDescent="0.25">
      <c r="A71" s="596" t="s">
        <v>985</v>
      </c>
      <c r="B71" s="596"/>
      <c r="C71" s="596"/>
      <c r="D71" s="596"/>
      <c r="E71" s="596"/>
      <c r="F71" s="619">
        <v>36839</v>
      </c>
      <c r="G71" s="576">
        <v>1130</v>
      </c>
      <c r="H71" s="576"/>
      <c r="I71" s="616">
        <f t="shared" si="0"/>
        <v>37969</v>
      </c>
    </row>
    <row r="72" spans="1:10" x14ac:dyDescent="0.25">
      <c r="A72" s="596" t="s">
        <v>986</v>
      </c>
      <c r="B72" s="596"/>
      <c r="C72" s="596"/>
      <c r="D72" s="596"/>
      <c r="E72" s="596"/>
      <c r="F72" s="619">
        <v>730</v>
      </c>
      <c r="G72" s="576"/>
      <c r="H72" s="576"/>
      <c r="I72" s="616">
        <f t="shared" si="0"/>
        <v>730</v>
      </c>
    </row>
    <row r="73" spans="1:10" x14ac:dyDescent="0.25">
      <c r="A73" s="569" t="s">
        <v>987</v>
      </c>
      <c r="B73" s="569"/>
      <c r="C73" s="569"/>
      <c r="D73" s="569"/>
      <c r="E73" s="569"/>
      <c r="F73" s="619">
        <v>13848</v>
      </c>
      <c r="G73" s="576">
        <v>2289</v>
      </c>
      <c r="H73" s="576">
        <v>-760</v>
      </c>
      <c r="I73" s="616">
        <f t="shared" si="0"/>
        <v>15377</v>
      </c>
    </row>
    <row r="74" spans="1:10" x14ac:dyDescent="0.25">
      <c r="A74" s="569" t="s">
        <v>988</v>
      </c>
      <c r="B74" s="569"/>
      <c r="C74" s="569"/>
      <c r="D74" s="569"/>
      <c r="E74" s="569"/>
      <c r="F74" s="619">
        <v>8135</v>
      </c>
      <c r="G74" s="576"/>
      <c r="H74" s="576">
        <v>-222</v>
      </c>
      <c r="I74" s="616">
        <f t="shared" si="0"/>
        <v>7913</v>
      </c>
    </row>
    <row r="75" spans="1:10" x14ac:dyDescent="0.25">
      <c r="A75" s="569" t="s">
        <v>989</v>
      </c>
      <c r="B75" s="569"/>
      <c r="C75" s="569"/>
      <c r="D75" s="569"/>
      <c r="E75" s="569"/>
      <c r="F75" s="619">
        <v>3871</v>
      </c>
      <c r="G75" s="576">
        <v>-119</v>
      </c>
      <c r="H75" s="576">
        <v>-448</v>
      </c>
      <c r="I75" s="616">
        <f t="shared" si="0"/>
        <v>3304</v>
      </c>
    </row>
    <row r="76" spans="1:10" x14ac:dyDescent="0.25">
      <c r="A76" s="610" t="s">
        <v>990</v>
      </c>
      <c r="B76" s="569"/>
      <c r="C76" s="569"/>
      <c r="D76" s="569"/>
      <c r="E76" s="569"/>
      <c r="F76" s="619">
        <v>12033</v>
      </c>
      <c r="G76" s="576"/>
      <c r="H76" s="576"/>
      <c r="I76" s="616">
        <f t="shared" si="0"/>
        <v>12033</v>
      </c>
    </row>
    <row r="77" spans="1:10" x14ac:dyDescent="0.25">
      <c r="A77" s="597" t="s">
        <v>991</v>
      </c>
      <c r="B77" s="598"/>
      <c r="C77" s="598"/>
      <c r="D77" s="598"/>
      <c r="E77" s="598"/>
      <c r="F77" s="624">
        <f>SUM(F68:F76)</f>
        <v>89180</v>
      </c>
      <c r="G77" s="599">
        <f>SUM(G68:G76)</f>
        <v>3348</v>
      </c>
      <c r="H77" s="599">
        <f>SUM(H68:H76)</f>
        <v>-1430</v>
      </c>
      <c r="I77" s="624">
        <f>SUM(I68:I76)</f>
        <v>91098</v>
      </c>
    </row>
    <row r="78" spans="1:10" x14ac:dyDescent="0.25">
      <c r="A78" s="625"/>
      <c r="B78" s="625"/>
      <c r="C78" s="625"/>
      <c r="D78" s="625"/>
      <c r="E78" s="625"/>
      <c r="F78" s="625"/>
      <c r="G78" s="625"/>
      <c r="H78" s="626"/>
      <c r="I78" s="625"/>
      <c r="J78" s="625"/>
    </row>
    <row r="79" spans="1:10" x14ac:dyDescent="0.25">
      <c r="A79" s="625"/>
      <c r="B79" s="625"/>
      <c r="C79" s="625"/>
      <c r="D79" s="625"/>
      <c r="E79" s="625"/>
      <c r="F79" s="625"/>
      <c r="G79" s="625"/>
      <c r="H79" s="626"/>
      <c r="I79" s="625"/>
      <c r="J79" s="625"/>
    </row>
    <row r="80" spans="1:10" x14ac:dyDescent="0.25">
      <c r="H80" s="612"/>
    </row>
    <row r="81" spans="8:8" x14ac:dyDescent="0.25">
      <c r="H81" s="612"/>
    </row>
  </sheetData>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zoomScaleNormal="100" workbookViewId="0">
      <selection activeCell="A8" sqref="A8"/>
    </sheetView>
  </sheetViews>
  <sheetFormatPr baseColWidth="10" defaultRowHeight="15" customHeight="1" x14ac:dyDescent="0.2"/>
  <cols>
    <col min="1" max="1" width="46.140625" style="50" customWidth="1"/>
    <col min="2" max="16384" width="11.42578125" style="50"/>
  </cols>
  <sheetData>
    <row r="2" spans="1:5" ht="15" customHeight="1" x14ac:dyDescent="0.2">
      <c r="A2" s="471" t="str">
        <f>Resultatregnskap!A3</f>
        <v>Virksomhet: NTNU</v>
      </c>
    </row>
    <row r="4" spans="1:5" ht="15" customHeight="1" x14ac:dyDescent="0.25">
      <c r="A4" s="123" t="s">
        <v>465</v>
      </c>
      <c r="B4" s="256"/>
      <c r="C4" s="256"/>
      <c r="D4" s="256"/>
      <c r="E4" s="256"/>
    </row>
    <row r="5" spans="1:5" ht="15" customHeight="1" x14ac:dyDescent="0.25">
      <c r="A5" s="148"/>
      <c r="B5" s="148"/>
      <c r="C5" s="148"/>
    </row>
    <row r="6" spans="1:5" ht="15" customHeight="1" x14ac:dyDescent="0.25">
      <c r="A6" s="304"/>
      <c r="B6" s="275">
        <f>Resultatregnskap!C5</f>
        <v>41394</v>
      </c>
      <c r="C6" s="257">
        <f>Resultatregnskap!D5</f>
        <v>41029</v>
      </c>
      <c r="D6" s="257">
        <f>Resultatregnskap!E5</f>
        <v>41274</v>
      </c>
      <c r="E6" s="536" t="s">
        <v>352</v>
      </c>
    </row>
    <row r="7" spans="1:5" ht="15" customHeight="1" x14ac:dyDescent="0.2">
      <c r="A7" s="168"/>
      <c r="B7" s="169"/>
      <c r="C7" s="169"/>
      <c r="D7" s="169"/>
      <c r="E7" s="272"/>
    </row>
    <row r="8" spans="1:5" ht="15" customHeight="1" x14ac:dyDescent="0.25">
      <c r="A8" s="629" t="s">
        <v>995</v>
      </c>
      <c r="B8" s="170">
        <v>14629</v>
      </c>
      <c r="C8" s="631">
        <v>8212</v>
      </c>
      <c r="D8" s="631">
        <v>44972</v>
      </c>
      <c r="E8" s="308" t="s">
        <v>851</v>
      </c>
    </row>
    <row r="9" spans="1:5" ht="15" customHeight="1" x14ac:dyDescent="0.25">
      <c r="A9" s="629" t="s">
        <v>996</v>
      </c>
      <c r="B9" s="170">
        <v>1043</v>
      </c>
      <c r="C9" s="631">
        <v>2028</v>
      </c>
      <c r="D9" s="631">
        <v>15692</v>
      </c>
      <c r="E9" s="308" t="s">
        <v>851</v>
      </c>
    </row>
    <row r="10" spans="1:5" ht="15" customHeight="1" x14ac:dyDescent="0.25">
      <c r="A10" s="629" t="s">
        <v>997</v>
      </c>
      <c r="B10" s="170">
        <v>2616</v>
      </c>
      <c r="C10" s="631">
        <v>1715</v>
      </c>
      <c r="D10" s="631">
        <v>10784</v>
      </c>
      <c r="E10" s="308" t="s">
        <v>851</v>
      </c>
    </row>
    <row r="11" spans="1:5" ht="15" customHeight="1" x14ac:dyDescent="0.25">
      <c r="A11" s="629" t="s">
        <v>998</v>
      </c>
      <c r="B11" s="170">
        <v>8648</v>
      </c>
      <c r="C11" s="632">
        <v>13916</v>
      </c>
      <c r="D11" s="632">
        <v>47248</v>
      </c>
      <c r="E11" s="308" t="s">
        <v>851</v>
      </c>
    </row>
    <row r="12" spans="1:5" ht="15" customHeight="1" x14ac:dyDescent="0.25">
      <c r="A12" s="305" t="s">
        <v>60</v>
      </c>
      <c r="B12" s="306">
        <f>SUM(B8:B11)</f>
        <v>26936</v>
      </c>
      <c r="C12" s="307">
        <f>SUM(C8:C11)</f>
        <v>25871</v>
      </c>
      <c r="D12" s="307">
        <f>SUM(D8:D11)</f>
        <v>118696</v>
      </c>
      <c r="E12" s="477" t="s">
        <v>647</v>
      </c>
    </row>
    <row r="15" spans="1:5" ht="15" customHeight="1" x14ac:dyDescent="0.25">
      <c r="A15" s="630" t="s">
        <v>999</v>
      </c>
    </row>
    <row r="16" spans="1:5" ht="15" customHeight="1" x14ac:dyDescent="0.25">
      <c r="A16" s="630" t="s">
        <v>1000</v>
      </c>
    </row>
    <row r="17" spans="1:1" ht="15" customHeight="1" x14ac:dyDescent="0.25">
      <c r="A17" s="553"/>
    </row>
    <row r="18" spans="1:1" ht="15" customHeight="1" x14ac:dyDescent="0.25">
      <c r="A18" s="553" t="s">
        <v>1001</v>
      </c>
    </row>
    <row r="19" spans="1:1" ht="15" customHeight="1" x14ac:dyDescent="0.25">
      <c r="A19" s="553" t="s">
        <v>1002</v>
      </c>
    </row>
    <row r="20" spans="1:1" ht="15" customHeight="1" x14ac:dyDescent="0.25">
      <c r="A20" s="553" t="s">
        <v>1003</v>
      </c>
    </row>
    <row r="21" spans="1:1" ht="15" customHeight="1" x14ac:dyDescent="0.25">
      <c r="A21" s="553" t="s">
        <v>1004</v>
      </c>
    </row>
    <row r="22" spans="1:1" ht="15" customHeight="1" x14ac:dyDescent="0.25">
      <c r="A22" s="553" t="s">
        <v>1005</v>
      </c>
    </row>
    <row r="23" spans="1:1" ht="15" customHeight="1" x14ac:dyDescent="0.25">
      <c r="A23" s="553"/>
    </row>
    <row r="24" spans="1:1" ht="15" customHeight="1" x14ac:dyDescent="0.25">
      <c r="A24" s="553" t="s">
        <v>1006</v>
      </c>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4"/>
  <sheetViews>
    <sheetView topLeftCell="A10" zoomScaleNormal="100" workbookViewId="0">
      <selection activeCell="K21" sqref="K21"/>
    </sheetView>
  </sheetViews>
  <sheetFormatPr baseColWidth="10" defaultRowHeight="12.75" x14ac:dyDescent="0.2"/>
  <cols>
    <col min="1" max="1" width="49" style="50" bestFit="1" customWidth="1"/>
    <col min="2" max="7" width="11.42578125" style="50"/>
    <col min="8" max="8" width="12.140625" style="50" customWidth="1"/>
    <col min="9" max="10" width="11.28515625" style="50" customWidth="1"/>
    <col min="11" max="16384" width="11.42578125" style="50"/>
  </cols>
  <sheetData>
    <row r="2" spans="1:12" x14ac:dyDescent="0.2">
      <c r="A2" s="471" t="str">
        <f>Resultatregnskap!A3</f>
        <v>Virksomhet: NTNU</v>
      </c>
    </row>
    <row r="3" spans="1:12" ht="15" customHeight="1" x14ac:dyDescent="0.2">
      <c r="K3" s="263"/>
    </row>
    <row r="4" spans="1:12" ht="15" customHeight="1" x14ac:dyDescent="0.25">
      <c r="A4" s="658" t="s">
        <v>467</v>
      </c>
      <c r="B4" s="658"/>
      <c r="C4" s="659"/>
      <c r="D4" s="659"/>
      <c r="E4" s="659"/>
      <c r="F4" s="659"/>
      <c r="G4" s="659"/>
      <c r="H4" s="659"/>
      <c r="I4" s="659"/>
      <c r="J4" s="660"/>
      <c r="K4" s="659"/>
      <c r="L4" s="661"/>
    </row>
    <row r="5" spans="1:12" ht="15" x14ac:dyDescent="0.25">
      <c r="A5" s="13"/>
      <c r="B5" s="13"/>
      <c r="C5" s="26"/>
      <c r="D5" s="26"/>
      <c r="E5" s="26"/>
      <c r="F5" s="26"/>
      <c r="G5" s="26"/>
      <c r="H5" s="661"/>
      <c r="I5" s="661"/>
      <c r="J5" s="553"/>
      <c r="K5" s="26"/>
      <c r="L5" s="661"/>
    </row>
    <row r="6" spans="1:12" ht="90" x14ac:dyDescent="0.25">
      <c r="A6" s="662"/>
      <c r="B6" s="30"/>
      <c r="C6" s="663" t="s">
        <v>218</v>
      </c>
      <c r="D6" s="663" t="s">
        <v>219</v>
      </c>
      <c r="E6" s="663" t="s">
        <v>1026</v>
      </c>
      <c r="F6" s="663" t="s">
        <v>220</v>
      </c>
      <c r="G6" s="663" t="s">
        <v>221</v>
      </c>
      <c r="H6" s="664" t="s">
        <v>1027</v>
      </c>
      <c r="I6" s="664" t="s">
        <v>1028</v>
      </c>
      <c r="J6" s="663" t="s">
        <v>1029</v>
      </c>
      <c r="K6" s="663" t="s">
        <v>1030</v>
      </c>
      <c r="L6" s="661" t="s">
        <v>352</v>
      </c>
    </row>
    <row r="7" spans="1:12" ht="15" x14ac:dyDescent="0.25">
      <c r="A7" s="30"/>
      <c r="B7" s="30"/>
      <c r="C7" s="31"/>
      <c r="D7" s="31"/>
      <c r="E7" s="31"/>
      <c r="F7" s="31"/>
      <c r="G7" s="31"/>
      <c r="H7" s="27"/>
      <c r="I7" s="27"/>
      <c r="J7" s="31"/>
      <c r="K7" s="31"/>
      <c r="L7" s="661"/>
    </row>
    <row r="8" spans="1:12" ht="15" x14ac:dyDescent="0.25">
      <c r="A8" s="665" t="s">
        <v>1031</v>
      </c>
      <c r="B8" s="30"/>
      <c r="C8" s="31"/>
      <c r="D8" s="31"/>
      <c r="E8" s="31"/>
      <c r="F8" s="31"/>
      <c r="G8" s="31"/>
      <c r="H8" s="27"/>
      <c r="I8" s="27"/>
      <c r="J8" s="31"/>
      <c r="K8" s="31"/>
      <c r="L8" s="661"/>
    </row>
    <row r="9" spans="1:12" ht="15" x14ac:dyDescent="0.25">
      <c r="A9" s="32" t="s">
        <v>1032</v>
      </c>
      <c r="B9" s="30"/>
      <c r="C9" s="666" t="s">
        <v>1033</v>
      </c>
      <c r="D9" s="667">
        <v>37487</v>
      </c>
      <c r="E9" s="16">
        <v>40000</v>
      </c>
      <c r="F9" s="668">
        <v>0.04</v>
      </c>
      <c r="G9" s="668">
        <v>0.04</v>
      </c>
      <c r="H9" s="33">
        <v>1831</v>
      </c>
      <c r="I9" s="33">
        <v>46066</v>
      </c>
      <c r="J9" s="33">
        <v>40</v>
      </c>
      <c r="K9" s="33">
        <v>40</v>
      </c>
      <c r="L9" s="282" t="s">
        <v>892</v>
      </c>
    </row>
    <row r="10" spans="1:12" ht="15" x14ac:dyDescent="0.25">
      <c r="A10" s="32" t="s">
        <v>1034</v>
      </c>
      <c r="B10" s="30"/>
      <c r="C10" s="666" t="s">
        <v>1033</v>
      </c>
      <c r="D10" s="667">
        <v>37274</v>
      </c>
      <c r="E10" s="16">
        <v>500</v>
      </c>
      <c r="F10" s="668">
        <v>1.6999999999999999E-3</v>
      </c>
      <c r="G10" s="668">
        <v>1.6999999999999999E-3</v>
      </c>
      <c r="H10" s="33">
        <v>-332</v>
      </c>
      <c r="I10" s="33">
        <v>100</v>
      </c>
      <c r="J10" s="33">
        <v>50</v>
      </c>
      <c r="K10" s="33">
        <v>50</v>
      </c>
      <c r="L10" s="282" t="s">
        <v>892</v>
      </c>
    </row>
    <row r="11" spans="1:12" ht="15" x14ac:dyDescent="0.25">
      <c r="A11" s="32" t="s">
        <v>1035</v>
      </c>
      <c r="B11" s="30"/>
      <c r="C11" s="666" t="s">
        <v>1036</v>
      </c>
      <c r="D11" s="667">
        <v>36888</v>
      </c>
      <c r="E11" s="16">
        <v>50000</v>
      </c>
      <c r="F11" s="668">
        <v>0.2</v>
      </c>
      <c r="G11" s="668">
        <v>0.2</v>
      </c>
      <c r="H11" s="33">
        <v>259</v>
      </c>
      <c r="I11" s="33">
        <v>1026</v>
      </c>
      <c r="J11" s="33">
        <v>50</v>
      </c>
      <c r="K11" s="33">
        <v>50</v>
      </c>
      <c r="L11" s="282" t="s">
        <v>892</v>
      </c>
    </row>
    <row r="12" spans="1:12" ht="15" x14ac:dyDescent="0.25">
      <c r="A12" s="32" t="s">
        <v>1037</v>
      </c>
      <c r="B12" s="30"/>
      <c r="C12" s="666" t="s">
        <v>1033</v>
      </c>
      <c r="D12" s="667">
        <v>35929</v>
      </c>
      <c r="E12" s="16">
        <v>280</v>
      </c>
      <c r="F12" s="668">
        <v>5.0000000000000001E-4</v>
      </c>
      <c r="G12" s="668">
        <v>5.0000000000000001E-4</v>
      </c>
      <c r="H12" s="33">
        <v>8412</v>
      </c>
      <c r="I12" s="33">
        <v>-8853</v>
      </c>
      <c r="J12" s="33">
        <v>28</v>
      </c>
      <c r="K12" s="33">
        <v>28</v>
      </c>
      <c r="L12" s="282" t="s">
        <v>892</v>
      </c>
    </row>
    <row r="13" spans="1:12" ht="15" x14ac:dyDescent="0.25">
      <c r="A13" s="669" t="s">
        <v>1038</v>
      </c>
      <c r="B13" s="30"/>
      <c r="C13" s="666" t="s">
        <v>1033</v>
      </c>
      <c r="D13" s="667">
        <v>37916</v>
      </c>
      <c r="E13" s="16">
        <v>6100000</v>
      </c>
      <c r="F13" s="668">
        <v>0.85</v>
      </c>
      <c r="G13" s="668">
        <v>0.85</v>
      </c>
      <c r="H13" s="33">
        <v>3587</v>
      </c>
      <c r="I13" s="33">
        <v>24981</v>
      </c>
      <c r="J13" s="33">
        <v>7000</v>
      </c>
      <c r="K13" s="33">
        <v>0</v>
      </c>
      <c r="L13" s="282" t="s">
        <v>892</v>
      </c>
    </row>
    <row r="14" spans="1:12" ht="15" x14ac:dyDescent="0.25">
      <c r="A14" s="669" t="s">
        <v>1039</v>
      </c>
      <c r="B14" s="30"/>
      <c r="C14" s="666" t="s">
        <v>1033</v>
      </c>
      <c r="D14" s="667">
        <v>38531</v>
      </c>
      <c r="E14" s="16">
        <v>398</v>
      </c>
      <c r="F14" s="668">
        <v>0.995</v>
      </c>
      <c r="G14" s="668">
        <v>0.995</v>
      </c>
      <c r="H14" s="33">
        <v>3404</v>
      </c>
      <c r="I14" s="33">
        <v>48257</v>
      </c>
      <c r="J14" s="33">
        <v>48059</v>
      </c>
      <c r="K14" s="33">
        <v>0</v>
      </c>
      <c r="L14" s="282" t="s">
        <v>892</v>
      </c>
    </row>
    <row r="15" spans="1:12" ht="15" x14ac:dyDescent="0.25">
      <c r="A15" s="669" t="s">
        <v>1040</v>
      </c>
      <c r="B15" s="30"/>
      <c r="C15" s="666" t="s">
        <v>1033</v>
      </c>
      <c r="D15" s="667">
        <v>37875</v>
      </c>
      <c r="E15" s="16">
        <v>1020</v>
      </c>
      <c r="F15" s="668">
        <v>0.51</v>
      </c>
      <c r="G15" s="668">
        <v>0.51</v>
      </c>
      <c r="H15" s="33">
        <v>518</v>
      </c>
      <c r="I15" s="33">
        <v>3617</v>
      </c>
      <c r="J15" s="33">
        <v>510</v>
      </c>
      <c r="K15" s="33">
        <v>0</v>
      </c>
      <c r="L15" s="282" t="s">
        <v>892</v>
      </c>
    </row>
    <row r="16" spans="1:12" ht="15" x14ac:dyDescent="0.25">
      <c r="A16" s="669" t="s">
        <v>1041</v>
      </c>
      <c r="B16" s="30"/>
      <c r="C16" s="666" t="s">
        <v>1033</v>
      </c>
      <c r="D16" s="667">
        <v>37938</v>
      </c>
      <c r="E16" s="16">
        <v>1000</v>
      </c>
      <c r="F16" s="668">
        <v>1</v>
      </c>
      <c r="G16" s="668">
        <v>1</v>
      </c>
      <c r="H16" s="33">
        <v>1707</v>
      </c>
      <c r="I16" s="33">
        <v>37651</v>
      </c>
      <c r="J16" s="33">
        <v>1000</v>
      </c>
      <c r="K16" s="33">
        <v>0</v>
      </c>
      <c r="L16" s="282" t="s">
        <v>892</v>
      </c>
    </row>
    <row r="17" spans="1:12" ht="15" x14ac:dyDescent="0.25">
      <c r="A17" s="32" t="s">
        <v>1042</v>
      </c>
      <c r="B17" s="30"/>
      <c r="C17" s="666" t="s">
        <v>1033</v>
      </c>
      <c r="D17" s="667">
        <v>38370</v>
      </c>
      <c r="E17" s="16">
        <v>10</v>
      </c>
      <c r="F17" s="668">
        <v>2.1700000000000001E-2</v>
      </c>
      <c r="G17" s="668">
        <v>2.1700000000000001E-2</v>
      </c>
      <c r="H17" s="33">
        <v>-509</v>
      </c>
      <c r="I17" s="33">
        <v>1700</v>
      </c>
      <c r="J17" s="33">
        <v>50</v>
      </c>
      <c r="K17" s="33">
        <v>0</v>
      </c>
      <c r="L17" s="282" t="s">
        <v>892</v>
      </c>
    </row>
    <row r="18" spans="1:12" ht="15" x14ac:dyDescent="0.25">
      <c r="A18" s="32" t="s">
        <v>1043</v>
      </c>
      <c r="B18" s="30"/>
      <c r="C18" s="666" t="s">
        <v>1033</v>
      </c>
      <c r="D18" s="667">
        <v>38849</v>
      </c>
      <c r="E18" s="16">
        <v>1150</v>
      </c>
      <c r="F18" s="668">
        <v>0.16</v>
      </c>
      <c r="G18" s="668">
        <v>0.16</v>
      </c>
      <c r="H18" s="33">
        <v>614</v>
      </c>
      <c r="I18" s="33">
        <v>6435</v>
      </c>
      <c r="J18" s="33">
        <v>640</v>
      </c>
      <c r="K18" s="33">
        <v>0</v>
      </c>
      <c r="L18" s="282" t="s">
        <v>892</v>
      </c>
    </row>
    <row r="19" spans="1:12" ht="15" x14ac:dyDescent="0.25">
      <c r="A19" s="32" t="s">
        <v>1044</v>
      </c>
      <c r="B19" s="30"/>
      <c r="C19" s="666" t="s">
        <v>1045</v>
      </c>
      <c r="D19" s="667">
        <v>39161</v>
      </c>
      <c r="E19" s="16">
        <v>66800</v>
      </c>
      <c r="F19" s="668">
        <v>0.33400000000000002</v>
      </c>
      <c r="G19" s="668">
        <v>0.33400000000000002</v>
      </c>
      <c r="H19" s="33">
        <v>-2472</v>
      </c>
      <c r="I19" s="33">
        <v>3552</v>
      </c>
      <c r="J19" s="33">
        <v>7360</v>
      </c>
      <c r="K19" s="33">
        <v>0</v>
      </c>
      <c r="L19" s="282" t="s">
        <v>892</v>
      </c>
    </row>
    <row r="20" spans="1:12" ht="15" x14ac:dyDescent="0.25">
      <c r="A20" s="32" t="s">
        <v>1046</v>
      </c>
      <c r="B20" s="30"/>
      <c r="C20" s="666" t="s">
        <v>1033</v>
      </c>
      <c r="D20" s="667">
        <v>38961</v>
      </c>
      <c r="E20" s="16">
        <v>3500</v>
      </c>
      <c r="F20" s="668">
        <v>0.35</v>
      </c>
      <c r="G20" s="668">
        <v>0.35</v>
      </c>
      <c r="H20" s="33">
        <v>902</v>
      </c>
      <c r="I20" s="33">
        <v>11114</v>
      </c>
      <c r="J20" s="33">
        <v>3500</v>
      </c>
      <c r="K20" s="33">
        <v>0</v>
      </c>
      <c r="L20" s="282" t="s">
        <v>892</v>
      </c>
    </row>
    <row r="21" spans="1:12" ht="15" x14ac:dyDescent="0.25">
      <c r="A21" s="529" t="s">
        <v>1047</v>
      </c>
      <c r="B21" s="670"/>
      <c r="C21" s="671"/>
      <c r="D21" s="672"/>
      <c r="E21" s="673">
        <v>6231258</v>
      </c>
      <c r="F21" s="673"/>
      <c r="G21" s="673"/>
      <c r="H21" s="673">
        <v>17921</v>
      </c>
      <c r="I21" s="673">
        <v>175646</v>
      </c>
      <c r="J21" s="673">
        <f>SUM(J9:J20)</f>
        <v>68287</v>
      </c>
      <c r="K21" s="673">
        <f>SUM(K9:K20)</f>
        <v>168</v>
      </c>
      <c r="L21" s="282" t="s">
        <v>648</v>
      </c>
    </row>
    <row r="22" spans="1:12" ht="15" x14ac:dyDescent="0.25">
      <c r="A22" s="529"/>
      <c r="B22" s="670"/>
      <c r="C22" s="671"/>
      <c r="D22" s="672"/>
      <c r="E22" s="673"/>
      <c r="F22" s="673"/>
      <c r="G22" s="673"/>
      <c r="H22" s="673"/>
      <c r="I22" s="673"/>
      <c r="J22" s="673"/>
      <c r="K22" s="673"/>
      <c r="L22" s="282"/>
    </row>
    <row r="23" spans="1:12" ht="15" x14ac:dyDescent="0.25">
      <c r="A23" s="32" t="s">
        <v>1048</v>
      </c>
      <c r="B23" s="670"/>
      <c r="C23" s="666" t="s">
        <v>1033</v>
      </c>
      <c r="D23" s="672"/>
      <c r="E23" s="673"/>
      <c r="F23" s="673"/>
      <c r="G23" s="673"/>
      <c r="H23" s="673"/>
      <c r="I23" s="673"/>
      <c r="J23" s="673">
        <v>332</v>
      </c>
      <c r="K23" s="673">
        <v>332</v>
      </c>
      <c r="L23" s="282" t="s">
        <v>649</v>
      </c>
    </row>
    <row r="24" spans="1:12" ht="15" x14ac:dyDescent="0.25">
      <c r="A24" s="529"/>
      <c r="B24" s="670"/>
      <c r="C24" s="671"/>
      <c r="D24" s="672"/>
      <c r="E24" s="673"/>
      <c r="F24" s="673"/>
      <c r="G24" s="673"/>
      <c r="H24" s="673"/>
      <c r="I24" s="673"/>
      <c r="J24" s="673"/>
      <c r="K24" s="673"/>
      <c r="L24" s="282"/>
    </row>
    <row r="25" spans="1:12" ht="15" x14ac:dyDescent="0.25">
      <c r="A25" s="674" t="s">
        <v>700</v>
      </c>
      <c r="B25" s="674"/>
      <c r="C25" s="675"/>
      <c r="D25" s="675"/>
      <c r="E25" s="293"/>
      <c r="F25" s="293"/>
      <c r="G25" s="293"/>
      <c r="H25" s="293">
        <v>17921</v>
      </c>
      <c r="I25" s="293">
        <v>175646</v>
      </c>
      <c r="J25" s="293">
        <f>SUM(J21:J23)</f>
        <v>68619</v>
      </c>
      <c r="K25" s="293">
        <f>SUM(K21:K23)</f>
        <v>500</v>
      </c>
      <c r="L25" s="282" t="s">
        <v>852</v>
      </c>
    </row>
    <row r="26" spans="1:12" ht="15" x14ac:dyDescent="0.25">
      <c r="A26" s="661"/>
      <c r="B26" s="661"/>
      <c r="C26" s="661"/>
      <c r="D26" s="661"/>
      <c r="E26" s="661"/>
      <c r="F26" s="661"/>
      <c r="G26" s="661"/>
      <c r="H26" s="661"/>
      <c r="I26" s="661"/>
      <c r="J26" s="661"/>
      <c r="K26" s="661"/>
      <c r="L26" s="282"/>
    </row>
    <row r="27" spans="1:12" ht="15" x14ac:dyDescent="0.25">
      <c r="A27" s="676"/>
      <c r="B27"/>
      <c r="C27"/>
      <c r="D27"/>
      <c r="E27"/>
      <c r="F27"/>
      <c r="G27"/>
      <c r="H27"/>
      <c r="I27"/>
      <c r="J27"/>
      <c r="K27"/>
      <c r="L27"/>
    </row>
    <row r="28" spans="1:12" x14ac:dyDescent="0.2">
      <c r="A28"/>
      <c r="B28"/>
      <c r="C28"/>
      <c r="D28"/>
      <c r="E28"/>
      <c r="F28"/>
      <c r="G28"/>
      <c r="H28"/>
      <c r="I28"/>
      <c r="J28"/>
      <c r="K28"/>
      <c r="L28"/>
    </row>
    <row r="29" spans="1:12" x14ac:dyDescent="0.2">
      <c r="A29"/>
      <c r="B29"/>
      <c r="C29"/>
      <c r="D29"/>
      <c r="E29"/>
      <c r="F29"/>
      <c r="G29"/>
      <c r="H29"/>
      <c r="I29"/>
      <c r="J29"/>
      <c r="K29"/>
      <c r="L29"/>
    </row>
    <row r="30" spans="1:12" x14ac:dyDescent="0.2">
      <c r="A30"/>
      <c r="B30"/>
      <c r="C30"/>
      <c r="D30"/>
      <c r="E30"/>
      <c r="F30"/>
      <c r="G30"/>
      <c r="H30"/>
      <c r="I30"/>
      <c r="J30"/>
      <c r="K30"/>
      <c r="L30"/>
    </row>
    <row r="31" spans="1:12" x14ac:dyDescent="0.2">
      <c r="A31" t="s">
        <v>1049</v>
      </c>
      <c r="B31"/>
      <c r="C31"/>
      <c r="D31"/>
      <c r="E31"/>
      <c r="F31"/>
      <c r="G31"/>
      <c r="H31"/>
      <c r="I31"/>
      <c r="J31"/>
      <c r="K31"/>
      <c r="L31"/>
    </row>
    <row r="32" spans="1:12" x14ac:dyDescent="0.2">
      <c r="A32"/>
      <c r="B32"/>
      <c r="C32"/>
      <c r="D32"/>
      <c r="E32"/>
      <c r="F32"/>
      <c r="G32"/>
      <c r="H32"/>
      <c r="I32"/>
      <c r="J32"/>
      <c r="K32"/>
      <c r="L32"/>
    </row>
    <row r="33" spans="1:12" x14ac:dyDescent="0.2">
      <c r="A33"/>
      <c r="B33"/>
      <c r="C33"/>
      <c r="D33"/>
      <c r="E33"/>
      <c r="F33"/>
      <c r="G33"/>
      <c r="H33"/>
      <c r="I33"/>
      <c r="J33"/>
      <c r="K33"/>
      <c r="L33"/>
    </row>
    <row r="34" spans="1:12" x14ac:dyDescent="0.2">
      <c r="A34"/>
      <c r="B34"/>
      <c r="C34"/>
      <c r="D34"/>
      <c r="E34"/>
      <c r="F34"/>
      <c r="G34"/>
      <c r="H34"/>
      <c r="I34"/>
      <c r="J34"/>
      <c r="K34"/>
      <c r="L34"/>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zoomScaleNormal="100" workbookViewId="0">
      <selection activeCell="C28" sqref="C28"/>
    </sheetView>
  </sheetViews>
  <sheetFormatPr baseColWidth="10" defaultRowHeight="15" customHeight="1" x14ac:dyDescent="0.2"/>
  <cols>
    <col min="1" max="1" width="49.140625" style="50" customWidth="1"/>
    <col min="2" max="16384" width="11.42578125" style="50"/>
  </cols>
  <sheetData>
    <row r="2" spans="1:5" ht="15" customHeight="1" x14ac:dyDescent="0.2">
      <c r="A2" s="471" t="str">
        <f>Resultatregnskap!A3</f>
        <v>Virksomhet: NTNU</v>
      </c>
    </row>
    <row r="4" spans="1:5" ht="15" customHeight="1" x14ac:dyDescent="0.25">
      <c r="A4" s="266" t="s">
        <v>468</v>
      </c>
      <c r="B4" s="256"/>
      <c r="C4" s="256"/>
      <c r="D4" s="256"/>
      <c r="E4" s="256"/>
    </row>
    <row r="5" spans="1:5" ht="15" customHeight="1" x14ac:dyDescent="0.25">
      <c r="A5" s="28"/>
      <c r="B5" s="148"/>
      <c r="C5" s="148"/>
    </row>
    <row r="6" spans="1:5" ht="15" customHeight="1" x14ac:dyDescent="0.25">
      <c r="A6" s="312"/>
      <c r="B6" s="275">
        <f>Resultatregnskap!C5</f>
        <v>41394</v>
      </c>
      <c r="C6" s="257">
        <f>Resultatregnskap!D5</f>
        <v>41029</v>
      </c>
      <c r="D6" s="257">
        <f>Resultatregnskap!E5</f>
        <v>41274</v>
      </c>
      <c r="E6" s="219" t="s">
        <v>352</v>
      </c>
    </row>
    <row r="7" spans="1:5" ht="15" customHeight="1" x14ac:dyDescent="0.25">
      <c r="A7" s="28"/>
      <c r="B7" s="148"/>
      <c r="C7" s="148"/>
      <c r="D7" s="148"/>
      <c r="E7" s="263"/>
    </row>
    <row r="8" spans="1:5" ht="15" customHeight="1" x14ac:dyDescent="0.25">
      <c r="A8" s="338" t="s">
        <v>231</v>
      </c>
      <c r="B8" s="148"/>
      <c r="C8" s="148"/>
      <c r="D8" s="148"/>
      <c r="E8" s="272"/>
    </row>
    <row r="9" spans="1:5" ht="15" customHeight="1" x14ac:dyDescent="0.25">
      <c r="A9" s="274" t="s">
        <v>236</v>
      </c>
      <c r="B9" s="36">
        <v>0</v>
      </c>
      <c r="C9" s="36">
        <v>0</v>
      </c>
      <c r="D9" s="36">
        <v>0</v>
      </c>
      <c r="E9" s="219" t="s">
        <v>650</v>
      </c>
    </row>
    <row r="10" spans="1:5" ht="15" customHeight="1" x14ac:dyDescent="0.25">
      <c r="A10" s="339" t="s">
        <v>237</v>
      </c>
      <c r="B10" s="692">
        <v>495</v>
      </c>
      <c r="C10" s="693">
        <v>551</v>
      </c>
      <c r="D10" s="693">
        <v>409</v>
      </c>
      <c r="E10" s="219" t="s">
        <v>651</v>
      </c>
    </row>
    <row r="11" spans="1:5" ht="15" customHeight="1" x14ac:dyDescent="0.25">
      <c r="A11" s="340" t="s">
        <v>222</v>
      </c>
      <c r="B11" s="38">
        <f>SUBTOTAL(9,B9:B10)</f>
        <v>495</v>
      </c>
      <c r="C11" s="39">
        <f>SUBTOTAL(9,C9:C10)</f>
        <v>551</v>
      </c>
      <c r="D11" s="39">
        <f>SUBTOTAL(9,D9:D10)</f>
        <v>409</v>
      </c>
      <c r="E11" s="366" t="s">
        <v>652</v>
      </c>
    </row>
    <row r="12" spans="1:5" ht="15" customHeight="1" x14ac:dyDescent="0.25">
      <c r="A12" s="271"/>
      <c r="B12" s="16"/>
      <c r="C12" s="16"/>
      <c r="D12" s="37"/>
      <c r="E12" s="219"/>
    </row>
    <row r="13" spans="1:5" ht="15" customHeight="1" x14ac:dyDescent="0.25">
      <c r="A13" s="271"/>
      <c r="B13" s="16"/>
      <c r="C13" s="16"/>
      <c r="D13" s="37"/>
      <c r="E13" s="219"/>
    </row>
    <row r="14" spans="1:5" ht="15" customHeight="1" x14ac:dyDescent="0.25">
      <c r="A14" s="341" t="s">
        <v>232</v>
      </c>
      <c r="B14" s="35"/>
      <c r="C14" s="35"/>
      <c r="D14" s="36"/>
      <c r="E14" s="219"/>
    </row>
    <row r="15" spans="1:5" ht="15" customHeight="1" x14ac:dyDescent="0.25">
      <c r="A15" s="342" t="s">
        <v>757</v>
      </c>
      <c r="B15" s="36">
        <v>0</v>
      </c>
      <c r="C15" s="36">
        <v>0</v>
      </c>
      <c r="D15" s="36">
        <v>0</v>
      </c>
      <c r="E15" s="219" t="s">
        <v>653</v>
      </c>
    </row>
    <row r="16" spans="1:5" ht="15" customHeight="1" x14ac:dyDescent="0.25">
      <c r="A16" s="343" t="s">
        <v>758</v>
      </c>
      <c r="B16" s="37">
        <v>0</v>
      </c>
      <c r="C16" s="37">
        <v>0</v>
      </c>
      <c r="D16" s="37">
        <v>0</v>
      </c>
      <c r="E16" s="219" t="s">
        <v>654</v>
      </c>
    </row>
    <row r="17" spans="1:5" ht="15" customHeight="1" x14ac:dyDescent="0.25">
      <c r="A17" s="344" t="s">
        <v>233</v>
      </c>
      <c r="B17" s="38">
        <f>SUBTOTAL(9,B15:B16)</f>
        <v>0</v>
      </c>
      <c r="C17" s="39">
        <f>SUBTOTAL(9,C15:C16)</f>
        <v>0</v>
      </c>
      <c r="D17" s="39">
        <f>SUBTOTAL(9,D15:D16)</f>
        <v>0</v>
      </c>
      <c r="E17" s="366" t="s">
        <v>655</v>
      </c>
    </row>
    <row r="18" spans="1:5" ht="15" customHeight="1" x14ac:dyDescent="0.25">
      <c r="A18" s="42"/>
      <c r="B18" s="35"/>
      <c r="C18" s="35"/>
      <c r="D18" s="36"/>
      <c r="E18" s="219"/>
    </row>
    <row r="19" spans="1:5" ht="15" customHeight="1" x14ac:dyDescent="0.25">
      <c r="A19" s="124" t="s">
        <v>234</v>
      </c>
      <c r="B19" s="38">
        <f>SUBTOTAL(9,B9:B17)</f>
        <v>495</v>
      </c>
      <c r="C19" s="39">
        <f>SUBTOTAL(9,C9:C17)</f>
        <v>551</v>
      </c>
      <c r="D19" s="39">
        <f>SUBTOTAL(9,D9:D17)</f>
        <v>409</v>
      </c>
      <c r="E19" s="366" t="s">
        <v>656</v>
      </c>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Normal="100" workbookViewId="0">
      <selection activeCell="I18" sqref="I18"/>
    </sheetView>
  </sheetViews>
  <sheetFormatPr baseColWidth="10" defaultRowHeight="12.75" x14ac:dyDescent="0.2"/>
  <cols>
    <col min="1" max="1" width="30.85546875" style="50" customWidth="1"/>
    <col min="2" max="16384" width="11.42578125" style="50"/>
  </cols>
  <sheetData>
    <row r="2" spans="1:9" x14ac:dyDescent="0.2">
      <c r="A2" s="471" t="str">
        <f>Resultatregnskap!A3</f>
        <v>Virksomhet: NTNU</v>
      </c>
    </row>
    <row r="3" spans="1:9" ht="15" customHeight="1" x14ac:dyDescent="0.2"/>
    <row r="4" spans="1:9" ht="15" x14ac:dyDescent="0.25">
      <c r="A4" s="123" t="s">
        <v>472</v>
      </c>
      <c r="B4" s="123"/>
      <c r="C4" s="123"/>
      <c r="D4" s="256"/>
      <c r="E4" s="99"/>
    </row>
    <row r="5" spans="1:9" ht="15" x14ac:dyDescent="0.25">
      <c r="A5" s="148"/>
      <c r="B5" s="65"/>
      <c r="C5" s="65"/>
    </row>
    <row r="6" spans="1:9" ht="15" x14ac:dyDescent="0.25">
      <c r="A6" s="42"/>
      <c r="B6" s="275">
        <f>Resultatregnskap!C5</f>
        <v>41394</v>
      </c>
      <c r="C6" s="257">
        <f>Resultatregnskap!D5</f>
        <v>41029</v>
      </c>
      <c r="D6" s="257">
        <f>Resultatregnskap!E5</f>
        <v>41274</v>
      </c>
      <c r="E6" s="282" t="s">
        <v>352</v>
      </c>
    </row>
    <row r="7" spans="1:9" ht="15" x14ac:dyDescent="0.25">
      <c r="A7" s="148"/>
      <c r="B7" s="65"/>
      <c r="C7" s="65"/>
      <c r="D7" s="148"/>
      <c r="E7" s="263"/>
    </row>
    <row r="8" spans="1:9" ht="15" x14ac:dyDescent="0.25">
      <c r="A8" s="42" t="s">
        <v>123</v>
      </c>
      <c r="B8" s="640">
        <v>151605</v>
      </c>
      <c r="C8" s="641">
        <v>105291</v>
      </c>
      <c r="D8" s="641">
        <v>228387</v>
      </c>
      <c r="E8" s="282" t="s">
        <v>657</v>
      </c>
    </row>
    <row r="9" spans="1:9" ht="15" x14ac:dyDescent="0.25">
      <c r="A9" s="42" t="s">
        <v>180</v>
      </c>
      <c r="B9" s="640">
        <v>-925</v>
      </c>
      <c r="C9" s="641">
        <v>-522</v>
      </c>
      <c r="D9" s="641">
        <v>-925</v>
      </c>
      <c r="E9" s="282" t="s">
        <v>658</v>
      </c>
    </row>
    <row r="10" spans="1:9" ht="15" x14ac:dyDescent="0.25">
      <c r="A10" s="124" t="s">
        <v>124</v>
      </c>
      <c r="B10" s="38">
        <f>SUM(B8:B9)</f>
        <v>150680</v>
      </c>
      <c r="C10" s="39">
        <f>SUM(C8:C9)</f>
        <v>104769</v>
      </c>
      <c r="D10" s="39">
        <f>SUM(D8:D9)</f>
        <v>227462</v>
      </c>
      <c r="E10" s="477" t="s">
        <v>659</v>
      </c>
    </row>
    <row r="15" spans="1:9" ht="15" x14ac:dyDescent="0.25">
      <c r="A15" s="642" t="s">
        <v>1017</v>
      </c>
      <c r="B15" s="642"/>
      <c r="C15" s="642"/>
      <c r="D15" s="642"/>
      <c r="E15" s="642"/>
      <c r="F15" s="642"/>
      <c r="G15" s="642"/>
      <c r="H15" s="643"/>
      <c r="I15" s="644"/>
    </row>
    <row r="16" spans="1:9" ht="15" x14ac:dyDescent="0.25">
      <c r="A16" s="645" t="s">
        <v>1018</v>
      </c>
      <c r="B16" s="646" t="s">
        <v>1019</v>
      </c>
      <c r="C16" s="647" t="s">
        <v>1020</v>
      </c>
      <c r="D16" s="646" t="s">
        <v>1021</v>
      </c>
      <c r="E16" s="646" t="s">
        <v>1022</v>
      </c>
      <c r="F16" s="648" t="s">
        <v>1023</v>
      </c>
      <c r="G16" s="646" t="s">
        <v>1024</v>
      </c>
      <c r="H16" s="649" t="s">
        <v>1025</v>
      </c>
      <c r="I16" s="649" t="s">
        <v>24</v>
      </c>
    </row>
    <row r="17" spans="1:9" ht="15" x14ac:dyDescent="0.25">
      <c r="A17" s="650">
        <v>41394</v>
      </c>
      <c r="B17" s="651">
        <f>119286+1394</f>
        <v>120680</v>
      </c>
      <c r="C17" s="651">
        <v>8117</v>
      </c>
      <c r="D17" s="651">
        <v>10216</v>
      </c>
      <c r="E17" s="651">
        <v>6955</v>
      </c>
      <c r="F17" s="651">
        <v>3754</v>
      </c>
      <c r="G17" s="651">
        <v>674</v>
      </c>
      <c r="H17" s="651">
        <v>1209</v>
      </c>
      <c r="I17" s="652">
        <f>SUM(B17:H17)</f>
        <v>151605</v>
      </c>
    </row>
    <row r="18" spans="1:9" ht="15" x14ac:dyDescent="0.25">
      <c r="A18" s="650">
        <v>41029</v>
      </c>
      <c r="B18" s="651">
        <v>76291</v>
      </c>
      <c r="C18" s="653">
        <v>14813</v>
      </c>
      <c r="D18" s="651">
        <v>3663</v>
      </c>
      <c r="E18" s="651">
        <v>2056</v>
      </c>
      <c r="F18" s="651">
        <v>4446</v>
      </c>
      <c r="G18" s="651">
        <v>1585</v>
      </c>
      <c r="H18" s="651">
        <v>2437</v>
      </c>
      <c r="I18" s="652">
        <f>SUM(B18:H18)</f>
        <v>105291</v>
      </c>
    </row>
    <row r="19" spans="1:9" ht="15" x14ac:dyDescent="0.25">
      <c r="A19" s="650">
        <v>41274</v>
      </c>
      <c r="B19" s="654">
        <v>152872</v>
      </c>
      <c r="C19" s="655">
        <v>61023</v>
      </c>
      <c r="D19" s="655">
        <v>4776</v>
      </c>
      <c r="E19" s="655">
        <v>1831</v>
      </c>
      <c r="F19" s="656">
        <v>1774</v>
      </c>
      <c r="G19" s="655">
        <v>5366</v>
      </c>
      <c r="H19" s="656">
        <v>745</v>
      </c>
      <c r="I19" s="657">
        <f>SUM(B19:H19)</f>
        <v>228387</v>
      </c>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12" sqref="B12"/>
    </sheetView>
  </sheetViews>
  <sheetFormatPr baseColWidth="10" defaultRowHeight="14.25" x14ac:dyDescent="0.2"/>
  <cols>
    <col min="1" max="1" width="57" style="224" customWidth="1"/>
    <col min="2" max="4" width="11.42578125" style="224"/>
    <col min="5" max="5" width="11.42578125" style="627"/>
    <col min="6" max="16384" width="11.42578125" style="224"/>
  </cols>
  <sheetData>
    <row r="1" spans="1:5" ht="15" customHeight="1" x14ac:dyDescent="0.2"/>
    <row r="2" spans="1:5" ht="15" customHeight="1" x14ac:dyDescent="0.25">
      <c r="A2" s="699" t="str">
        <f>Resultatregnskap!A3</f>
        <v>Virksomhet: NTNU</v>
      </c>
    </row>
    <row r="3" spans="1:5" ht="15" customHeight="1" x14ac:dyDescent="0.2"/>
    <row r="4" spans="1:5" ht="15" customHeight="1" x14ac:dyDescent="0.25">
      <c r="A4" s="123" t="s">
        <v>473</v>
      </c>
      <c r="B4" s="256"/>
      <c r="C4" s="256"/>
      <c r="D4" s="256"/>
      <c r="E4" s="700"/>
    </row>
    <row r="5" spans="1:5" ht="15" x14ac:dyDescent="0.25">
      <c r="A5" s="628"/>
      <c r="B5" s="628"/>
      <c r="C5" s="628"/>
    </row>
    <row r="6" spans="1:5" ht="15" x14ac:dyDescent="0.25">
      <c r="A6" s="304" t="s">
        <v>111</v>
      </c>
      <c r="B6" s="275">
        <f>Resultatregnskap!C5</f>
        <v>41394</v>
      </c>
      <c r="C6" s="257">
        <f>Resultatregnskap!D5</f>
        <v>41029</v>
      </c>
      <c r="D6" s="257">
        <f>Resultatregnskap!E5</f>
        <v>41274</v>
      </c>
      <c r="E6" s="365" t="s">
        <v>352</v>
      </c>
    </row>
    <row r="7" spans="1:5" x14ac:dyDescent="0.2">
      <c r="A7" s="168"/>
      <c r="B7" s="169"/>
      <c r="C7" s="169"/>
      <c r="D7" s="169"/>
      <c r="E7" s="165"/>
    </row>
    <row r="8" spans="1:5" ht="15" x14ac:dyDescent="0.25">
      <c r="A8" s="694" t="s">
        <v>113</v>
      </c>
      <c r="B8" s="695">
        <v>1246</v>
      </c>
      <c r="C8" s="696">
        <v>1666</v>
      </c>
      <c r="D8" s="696">
        <v>836</v>
      </c>
      <c r="E8" s="701" t="s">
        <v>1098</v>
      </c>
    </row>
    <row r="9" spans="1:5" ht="15" x14ac:dyDescent="0.25">
      <c r="A9" s="694" t="s">
        <v>122</v>
      </c>
      <c r="B9" s="695">
        <v>16188</v>
      </c>
      <c r="C9" s="696">
        <v>18024</v>
      </c>
      <c r="D9" s="696">
        <v>14327</v>
      </c>
      <c r="E9" s="701" t="s">
        <v>1099</v>
      </c>
    </row>
    <row r="10" spans="1:5" ht="15" x14ac:dyDescent="0.25">
      <c r="A10" s="694" t="s">
        <v>114</v>
      </c>
      <c r="B10" s="695">
        <v>2057</v>
      </c>
      <c r="C10" s="696">
        <v>1443</v>
      </c>
      <c r="D10" s="696">
        <v>1849</v>
      </c>
      <c r="E10" s="701" t="s">
        <v>1100</v>
      </c>
    </row>
    <row r="11" spans="1:5" ht="15" x14ac:dyDescent="0.25">
      <c r="A11" s="694" t="s">
        <v>115</v>
      </c>
      <c r="B11" s="695">
        <v>53</v>
      </c>
      <c r="C11" s="696">
        <v>568</v>
      </c>
      <c r="D11" s="696">
        <v>53</v>
      </c>
      <c r="E11" s="701" t="s">
        <v>1101</v>
      </c>
    </row>
    <row r="12" spans="1:5" ht="15" x14ac:dyDescent="0.25">
      <c r="A12" s="694" t="s">
        <v>1094</v>
      </c>
      <c r="B12" s="695"/>
      <c r="C12" s="696">
        <v>20550</v>
      </c>
      <c r="D12" s="696"/>
      <c r="E12" s="701" t="s">
        <v>1102</v>
      </c>
    </row>
    <row r="13" spans="1:5" ht="15" x14ac:dyDescent="0.25">
      <c r="A13" s="694" t="s">
        <v>1095</v>
      </c>
      <c r="B13" s="695">
        <v>14062</v>
      </c>
      <c r="C13" s="696">
        <v>4881</v>
      </c>
      <c r="D13" s="696">
        <v>4281</v>
      </c>
      <c r="E13" s="701" t="s">
        <v>1102</v>
      </c>
    </row>
    <row r="14" spans="1:5" ht="15" x14ac:dyDescent="0.25">
      <c r="A14" s="694" t="s">
        <v>1096</v>
      </c>
      <c r="B14" s="695">
        <f>8861+8425</f>
        <v>17286</v>
      </c>
      <c r="C14" s="696">
        <v>11003</v>
      </c>
      <c r="D14" s="696">
        <v>9895</v>
      </c>
      <c r="E14" s="701" t="s">
        <v>1103</v>
      </c>
    </row>
    <row r="15" spans="1:5" ht="15" x14ac:dyDescent="0.25">
      <c r="A15" s="694" t="s">
        <v>1097</v>
      </c>
      <c r="B15" s="697">
        <v>850</v>
      </c>
      <c r="C15" s="698">
        <v>7020</v>
      </c>
      <c r="D15" s="696"/>
      <c r="E15" s="701" t="s">
        <v>1103</v>
      </c>
    </row>
    <row r="16" spans="1:5" ht="15" x14ac:dyDescent="0.25">
      <c r="A16" s="305" t="s">
        <v>110</v>
      </c>
      <c r="B16" s="306">
        <f>SUM(B8:B15)</f>
        <v>51742</v>
      </c>
      <c r="C16" s="307">
        <f>SUM(C8:C15)</f>
        <v>65155</v>
      </c>
      <c r="D16" s="307">
        <f>SUM(D8:D15)</f>
        <v>31241</v>
      </c>
      <c r="E16" s="477" t="s">
        <v>660</v>
      </c>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2"/>
  <sheetViews>
    <sheetView zoomScaleNormal="100" workbookViewId="0">
      <selection activeCell="A2" sqref="A2:E2"/>
    </sheetView>
  </sheetViews>
  <sheetFormatPr baseColWidth="10" defaultRowHeight="12.75" x14ac:dyDescent="0.2"/>
  <sheetData>
    <row r="2" spans="1:5" x14ac:dyDescent="0.2">
      <c r="A2" s="734" t="str">
        <f>Resultatregnskap!A3</f>
        <v>Virksomhet: NTNU</v>
      </c>
      <c r="B2" s="734"/>
      <c r="C2" s="734"/>
      <c r="D2" s="734"/>
      <c r="E2" s="734"/>
    </row>
    <row r="70" ht="12" customHeight="1" x14ac:dyDescent="0.2"/>
    <row r="81" ht="19.5" customHeight="1" x14ac:dyDescent="0.2"/>
    <row r="82" ht="13.5" customHeight="1" x14ac:dyDescent="0.2"/>
  </sheetData>
  <mergeCells count="1">
    <mergeCell ref="A2:E2"/>
  </mergeCells>
  <pageMargins left="0.70866141732283472" right="0.70866141732283472" top="0.74803149606299213" bottom="0.74803149606299213" header="0.31496062992125984" footer="0.31496062992125984"/>
  <pageSetup paperSize="9" scale="84" fitToHeight="0"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52"/>
  <sheetViews>
    <sheetView topLeftCell="A127" zoomScaleNormal="100" workbookViewId="0">
      <selection activeCell="G145" sqref="G145"/>
    </sheetView>
  </sheetViews>
  <sheetFormatPr baseColWidth="10" defaultRowHeight="12.75" x14ac:dyDescent="0.2"/>
  <cols>
    <col min="1" max="1" width="59.5703125" style="50" customWidth="1"/>
    <col min="2" max="6" width="11.42578125" style="50" hidden="1" customWidth="1"/>
    <col min="7" max="7" width="14.7109375" style="50" customWidth="1"/>
    <col min="8" max="8" width="14.7109375" style="50" hidden="1" customWidth="1"/>
    <col min="9" max="11" width="14.7109375" style="50" customWidth="1"/>
    <col min="12" max="16384" width="11.42578125" style="50"/>
  </cols>
  <sheetData>
    <row r="2" spans="1:11" x14ac:dyDescent="0.2">
      <c r="A2" s="471" t="str">
        <f>Resultatregnskap!A3</f>
        <v>Virksomhet: NTNU</v>
      </c>
    </row>
    <row r="3" spans="1:11" ht="15" customHeight="1" x14ac:dyDescent="0.2"/>
    <row r="4" spans="1:11" ht="15" x14ac:dyDescent="0.25">
      <c r="A4" s="123" t="s">
        <v>348</v>
      </c>
      <c r="B4" s="256"/>
      <c r="C4" s="256"/>
      <c r="D4" s="256"/>
      <c r="E4" s="350"/>
      <c r="F4" s="256"/>
      <c r="G4" s="123"/>
      <c r="H4" s="123"/>
      <c r="I4" s="256"/>
      <c r="J4" s="256"/>
      <c r="K4" s="43"/>
    </row>
    <row r="5" spans="1:11" ht="15" x14ac:dyDescent="0.25">
      <c r="A5" s="147"/>
      <c r="B5" s="148"/>
      <c r="C5" s="148"/>
      <c r="D5" s="148"/>
      <c r="E5" s="64"/>
      <c r="F5" s="148"/>
      <c r="G5" s="65"/>
      <c r="H5" s="65"/>
      <c r="I5" s="148"/>
      <c r="J5" s="148"/>
    </row>
    <row r="6" spans="1:11" x14ac:dyDescent="0.2">
      <c r="A6" s="765" t="s">
        <v>321</v>
      </c>
      <c r="B6" s="766"/>
      <c r="C6" s="766"/>
      <c r="D6" s="766"/>
      <c r="E6" s="766"/>
      <c r="F6" s="766"/>
      <c r="G6" s="766"/>
      <c r="H6" s="766"/>
      <c r="I6" s="766"/>
      <c r="J6" s="767"/>
    </row>
    <row r="7" spans="1:11" x14ac:dyDescent="0.2">
      <c r="A7" s="766"/>
      <c r="B7" s="766"/>
      <c r="C7" s="766"/>
      <c r="D7" s="766"/>
      <c r="E7" s="766"/>
      <c r="F7" s="766"/>
      <c r="G7" s="766"/>
      <c r="H7" s="766"/>
      <c r="I7" s="766"/>
      <c r="J7" s="767"/>
    </row>
    <row r="8" spans="1:11" x14ac:dyDescent="0.2">
      <c r="A8" s="767"/>
      <c r="B8" s="767"/>
      <c r="C8" s="767"/>
      <c r="D8" s="767"/>
      <c r="E8" s="767"/>
      <c r="F8" s="767"/>
      <c r="G8" s="767"/>
      <c r="H8" s="767"/>
      <c r="I8" s="767"/>
      <c r="J8" s="767"/>
    </row>
    <row r="9" spans="1:11" x14ac:dyDescent="0.2">
      <c r="A9" s="767"/>
      <c r="B9" s="767"/>
      <c r="C9" s="767"/>
      <c r="D9" s="767"/>
      <c r="E9" s="767"/>
      <c r="F9" s="767"/>
      <c r="G9" s="767"/>
      <c r="H9" s="767"/>
      <c r="I9" s="767"/>
      <c r="J9" s="767"/>
    </row>
    <row r="10" spans="1:11" ht="13.5" customHeight="1" x14ac:dyDescent="0.2">
      <c r="A10" s="765" t="s">
        <v>322</v>
      </c>
      <c r="B10" s="766"/>
      <c r="C10" s="766"/>
      <c r="D10" s="766"/>
      <c r="E10" s="766"/>
      <c r="F10" s="766"/>
      <c r="G10" s="766"/>
      <c r="H10" s="766"/>
      <c r="I10" s="766"/>
      <c r="J10" s="766"/>
    </row>
    <row r="11" spans="1:11" s="66" customFormat="1" ht="13.5" customHeight="1" x14ac:dyDescent="0.2">
      <c r="A11" s="766"/>
      <c r="B11" s="766"/>
      <c r="C11" s="766"/>
      <c r="D11" s="766"/>
      <c r="E11" s="766"/>
      <c r="F11" s="766"/>
      <c r="G11" s="766"/>
      <c r="H11" s="766"/>
      <c r="I11" s="766"/>
      <c r="J11" s="766"/>
    </row>
    <row r="12" spans="1:11" ht="15" x14ac:dyDescent="0.25">
      <c r="A12" s="148"/>
      <c r="B12" s="148"/>
      <c r="C12" s="148"/>
      <c r="D12" s="148"/>
      <c r="E12" s="65"/>
      <c r="F12" s="148"/>
      <c r="G12" s="148"/>
      <c r="H12" s="148"/>
      <c r="I12" s="148"/>
      <c r="J12" s="148"/>
    </row>
    <row r="13" spans="1:11" ht="15" x14ac:dyDescent="0.25">
      <c r="B13" s="42"/>
      <c r="C13" s="42"/>
      <c r="D13" s="42"/>
      <c r="E13" s="283"/>
      <c r="F13" s="42"/>
      <c r="G13" s="42"/>
      <c r="H13" s="42"/>
      <c r="I13" s="42"/>
      <c r="J13" s="42"/>
      <c r="K13" s="99"/>
    </row>
    <row r="14" spans="1:11" ht="44.25" customHeight="1" x14ac:dyDescent="0.25">
      <c r="A14" s="451" t="s">
        <v>709</v>
      </c>
      <c r="B14" s="42"/>
      <c r="C14" s="42"/>
      <c r="D14" s="42"/>
      <c r="E14" s="125"/>
      <c r="F14" s="126"/>
      <c r="G14" s="347" t="s">
        <v>704</v>
      </c>
      <c r="H14" s="347" t="s">
        <v>323</v>
      </c>
      <c r="I14" s="347" t="s">
        <v>519</v>
      </c>
      <c r="J14" s="348" t="s">
        <v>310</v>
      </c>
      <c r="K14" s="349" t="s">
        <v>352</v>
      </c>
    </row>
    <row r="15" spans="1:11" ht="15" x14ac:dyDescent="0.25">
      <c r="A15" s="148"/>
      <c r="B15" s="148"/>
      <c r="C15" s="148"/>
      <c r="D15" s="148"/>
      <c r="E15" s="64"/>
      <c r="F15" s="68"/>
      <c r="G15" s="159"/>
      <c r="H15" s="160"/>
      <c r="I15" s="159"/>
      <c r="J15" s="369"/>
      <c r="K15" s="154"/>
    </row>
    <row r="16" spans="1:11" ht="15" x14ac:dyDescent="0.25">
      <c r="A16" s="114" t="s">
        <v>272</v>
      </c>
      <c r="B16" s="42"/>
      <c r="C16" s="42"/>
      <c r="D16" s="42"/>
      <c r="E16" s="125"/>
      <c r="F16" s="126"/>
      <c r="G16" s="345"/>
      <c r="H16" s="345"/>
      <c r="I16" s="126"/>
      <c r="J16" s="126"/>
      <c r="K16" s="99"/>
    </row>
    <row r="17" spans="1:11" ht="15" x14ac:dyDescent="0.25">
      <c r="A17" s="115" t="s">
        <v>287</v>
      </c>
      <c r="B17" s="42"/>
      <c r="C17" s="42"/>
      <c r="D17" s="42"/>
      <c r="E17" s="125"/>
      <c r="F17" s="126"/>
      <c r="G17" s="88"/>
      <c r="H17" s="88"/>
      <c r="I17" s="89"/>
      <c r="J17" s="89"/>
      <c r="K17" s="99"/>
    </row>
    <row r="18" spans="1:11" ht="15" x14ac:dyDescent="0.25">
      <c r="A18" s="688" t="s">
        <v>1082</v>
      </c>
      <c r="B18" s="148"/>
      <c r="C18" s="148"/>
      <c r="D18" s="148"/>
      <c r="E18" s="64"/>
      <c r="F18" s="68"/>
      <c r="G18" s="639">
        <v>-56742</v>
      </c>
      <c r="H18" s="36">
        <v>0</v>
      </c>
      <c r="I18" s="719">
        <v>7917</v>
      </c>
      <c r="J18" s="89">
        <f>G18-I18</f>
        <v>-64659</v>
      </c>
      <c r="K18" s="219" t="s">
        <v>854</v>
      </c>
    </row>
    <row r="19" spans="1:11" ht="15" x14ac:dyDescent="0.25">
      <c r="A19" s="688" t="s">
        <v>1083</v>
      </c>
      <c r="B19" s="148"/>
      <c r="C19" s="148"/>
      <c r="D19" s="148"/>
      <c r="E19" s="64"/>
      <c r="F19" s="68"/>
      <c r="G19" s="639">
        <v>67565</v>
      </c>
      <c r="H19" s="36">
        <v>0</v>
      </c>
      <c r="I19" s="719">
        <v>60293</v>
      </c>
      <c r="J19" s="89">
        <f>G19-I19</f>
        <v>7272</v>
      </c>
      <c r="K19" s="219" t="s">
        <v>854</v>
      </c>
    </row>
    <row r="20" spans="1:11" ht="15" x14ac:dyDescent="0.25">
      <c r="A20" s="116" t="s">
        <v>288</v>
      </c>
      <c r="B20" s="42"/>
      <c r="C20" s="42"/>
      <c r="D20" s="42"/>
      <c r="E20" s="125"/>
      <c r="F20" s="126"/>
      <c r="G20" s="88">
        <f>SUBTOTAL(9,G18:G19)</f>
        <v>10823</v>
      </c>
      <c r="H20" s="89">
        <f>SUBTOTAL(9,H18:H19)</f>
        <v>0</v>
      </c>
      <c r="I20" s="720">
        <f>SUBTOTAL(9,I18:I19)</f>
        <v>68210</v>
      </c>
      <c r="J20" s="89">
        <f>SUBTOTAL(9,J18:J19)</f>
        <v>-57387</v>
      </c>
      <c r="K20" s="398" t="s">
        <v>378</v>
      </c>
    </row>
    <row r="21" spans="1:11" ht="15" x14ac:dyDescent="0.25">
      <c r="A21" s="115" t="s">
        <v>289</v>
      </c>
      <c r="B21" s="42"/>
      <c r="C21" s="42"/>
      <c r="D21" s="42"/>
      <c r="E21" s="125"/>
      <c r="F21" s="126"/>
      <c r="G21" s="88"/>
      <c r="H21" s="89"/>
      <c r="I21" s="720"/>
      <c r="J21" s="89"/>
      <c r="K21" s="99"/>
    </row>
    <row r="22" spans="1:11" ht="15" x14ac:dyDescent="0.25">
      <c r="A22" s="689" t="s">
        <v>1084</v>
      </c>
      <c r="B22" s="148"/>
      <c r="C22" s="148"/>
      <c r="D22" s="148"/>
      <c r="E22" s="64"/>
      <c r="F22" s="68"/>
      <c r="G22" s="690">
        <v>6378</v>
      </c>
      <c r="H22" s="36">
        <v>0</v>
      </c>
      <c r="I22" s="719">
        <v>5791</v>
      </c>
      <c r="J22" s="89">
        <f>G22-I22</f>
        <v>587</v>
      </c>
      <c r="K22" s="219" t="s">
        <v>855</v>
      </c>
    </row>
    <row r="23" spans="1:11" ht="15" x14ac:dyDescent="0.25">
      <c r="A23" s="689" t="s">
        <v>1085</v>
      </c>
      <c r="B23" s="628"/>
      <c r="C23" s="628"/>
      <c r="D23" s="628"/>
      <c r="E23" s="627"/>
      <c r="F23" s="68"/>
      <c r="G23" s="690">
        <v>419</v>
      </c>
      <c r="H23" s="36"/>
      <c r="I23" s="719">
        <v>2754</v>
      </c>
      <c r="J23" s="89">
        <f t="shared" ref="J23:J26" si="0">G23-I23</f>
        <v>-2335</v>
      </c>
      <c r="K23" s="219" t="s">
        <v>855</v>
      </c>
    </row>
    <row r="24" spans="1:11" ht="15" x14ac:dyDescent="0.25">
      <c r="A24" s="689" t="s">
        <v>1086</v>
      </c>
      <c r="B24" s="628"/>
      <c r="C24" s="628"/>
      <c r="D24" s="628"/>
      <c r="E24" s="627"/>
      <c r="F24" s="68"/>
      <c r="G24" s="690">
        <v>6776</v>
      </c>
      <c r="H24" s="36"/>
      <c r="I24" s="719">
        <v>4955</v>
      </c>
      <c r="J24" s="89">
        <f t="shared" si="0"/>
        <v>1821</v>
      </c>
      <c r="K24" s="219" t="s">
        <v>855</v>
      </c>
    </row>
    <row r="25" spans="1:11" ht="15" x14ac:dyDescent="0.25">
      <c r="A25" s="689" t="s">
        <v>1087</v>
      </c>
      <c r="B25" s="628"/>
      <c r="C25" s="628"/>
      <c r="D25" s="628"/>
      <c r="E25" s="627"/>
      <c r="F25" s="68"/>
      <c r="G25" s="690">
        <v>180</v>
      </c>
      <c r="H25" s="36"/>
      <c r="I25" s="719">
        <v>-317</v>
      </c>
      <c r="J25" s="89">
        <f t="shared" si="0"/>
        <v>497</v>
      </c>
      <c r="K25" s="219" t="s">
        <v>855</v>
      </c>
    </row>
    <row r="26" spans="1:11" ht="15" x14ac:dyDescent="0.25">
      <c r="A26" s="689" t="s">
        <v>1088</v>
      </c>
      <c r="B26" s="628"/>
      <c r="C26" s="628"/>
      <c r="D26" s="628"/>
      <c r="E26" s="627"/>
      <c r="F26" s="68"/>
      <c r="G26" s="691">
        <v>2117</v>
      </c>
      <c r="H26" s="36"/>
      <c r="I26" s="719">
        <v>16921</v>
      </c>
      <c r="J26" s="89">
        <f t="shared" si="0"/>
        <v>-14804</v>
      </c>
      <c r="K26" s="219" t="s">
        <v>855</v>
      </c>
    </row>
    <row r="27" spans="1:11" ht="15" x14ac:dyDescent="0.25">
      <c r="A27" s="689" t="s">
        <v>1089</v>
      </c>
      <c r="B27" s="148"/>
      <c r="C27" s="148"/>
      <c r="D27" s="148"/>
      <c r="E27" s="64"/>
      <c r="F27" s="68"/>
      <c r="G27" s="691">
        <v>-4217</v>
      </c>
      <c r="H27" s="36">
        <v>0</v>
      </c>
      <c r="I27" s="719">
        <v>13207</v>
      </c>
      <c r="J27" s="89">
        <f>G27-I27</f>
        <v>-17424</v>
      </c>
      <c r="K27" s="219" t="s">
        <v>855</v>
      </c>
    </row>
    <row r="28" spans="1:11" ht="15" x14ac:dyDescent="0.25">
      <c r="A28" s="117" t="s">
        <v>290</v>
      </c>
      <c r="B28" s="42"/>
      <c r="C28" s="42"/>
      <c r="D28" s="42"/>
      <c r="E28" s="125"/>
      <c r="F28" s="126"/>
      <c r="G28" s="88">
        <f>SUBTOTAL(9,G22:G27)</f>
        <v>11653</v>
      </c>
      <c r="H28" s="89">
        <f>SUBTOTAL(9,H22:H27)</f>
        <v>0</v>
      </c>
      <c r="I28" s="720">
        <f>SUBTOTAL(9,I22:I27)</f>
        <v>43311</v>
      </c>
      <c r="J28" s="89">
        <f>SUBTOTAL(9,J22:J27)</f>
        <v>-31658</v>
      </c>
      <c r="K28" s="398" t="s">
        <v>379</v>
      </c>
    </row>
    <row r="29" spans="1:11" ht="15" x14ac:dyDescent="0.25">
      <c r="A29" s="117" t="s">
        <v>291</v>
      </c>
      <c r="B29" s="42"/>
      <c r="C29" s="42"/>
      <c r="D29" s="42"/>
      <c r="E29" s="125"/>
      <c r="F29" s="126"/>
      <c r="G29" s="88"/>
      <c r="H29" s="89"/>
      <c r="I29" s="720"/>
      <c r="J29" s="89"/>
      <c r="K29" s="99"/>
    </row>
    <row r="30" spans="1:11" ht="15" x14ac:dyDescent="0.25">
      <c r="A30" s="689" t="s">
        <v>1090</v>
      </c>
      <c r="B30" s="148"/>
      <c r="C30" s="148"/>
      <c r="D30" s="148"/>
      <c r="E30" s="64"/>
      <c r="F30" s="68"/>
      <c r="G30" s="639">
        <v>6194</v>
      </c>
      <c r="H30" s="36">
        <v>0</v>
      </c>
      <c r="I30" s="719">
        <v>3353</v>
      </c>
      <c r="J30" s="89">
        <f>G30-I30</f>
        <v>2841</v>
      </c>
      <c r="K30" s="219" t="s">
        <v>856</v>
      </c>
    </row>
    <row r="31" spans="1:11" ht="15" x14ac:dyDescent="0.25">
      <c r="A31" s="689" t="s">
        <v>1091</v>
      </c>
      <c r="B31" s="148"/>
      <c r="C31" s="148"/>
      <c r="D31" s="148"/>
      <c r="E31" s="64"/>
      <c r="F31" s="68"/>
      <c r="G31" s="690">
        <v>94179</v>
      </c>
      <c r="H31" s="36">
        <v>0</v>
      </c>
      <c r="I31" s="719">
        <v>97581</v>
      </c>
      <c r="J31" s="89">
        <f>G31-I31</f>
        <v>-3402</v>
      </c>
      <c r="K31" s="219" t="s">
        <v>856</v>
      </c>
    </row>
    <row r="32" spans="1:11" ht="15" x14ac:dyDescent="0.25">
      <c r="A32" s="689" t="s">
        <v>1092</v>
      </c>
      <c r="B32" s="148"/>
      <c r="C32" s="148"/>
      <c r="D32" s="148"/>
      <c r="E32" s="64"/>
      <c r="F32" s="68"/>
      <c r="G32" s="639">
        <v>9819</v>
      </c>
      <c r="H32" s="36">
        <v>0</v>
      </c>
      <c r="I32" s="719">
        <v>10000</v>
      </c>
      <c r="J32" s="89">
        <f>G32-I32</f>
        <v>-181</v>
      </c>
      <c r="K32" s="219" t="s">
        <v>856</v>
      </c>
    </row>
    <row r="33" spans="1:11" ht="15" x14ac:dyDescent="0.25">
      <c r="A33" s="689" t="s">
        <v>1093</v>
      </c>
      <c r="B33" s="148"/>
      <c r="C33" s="148"/>
      <c r="D33" s="148"/>
      <c r="E33" s="64"/>
      <c r="F33" s="68"/>
      <c r="G33" s="639">
        <v>0</v>
      </c>
      <c r="H33" s="36">
        <v>0</v>
      </c>
      <c r="I33" s="639">
        <v>12500</v>
      </c>
      <c r="J33" s="89">
        <f>G33-I33</f>
        <v>-12500</v>
      </c>
      <c r="K33" s="219" t="s">
        <v>856</v>
      </c>
    </row>
    <row r="34" spans="1:11" ht="15" x14ac:dyDescent="0.25">
      <c r="A34" s="117" t="s">
        <v>292</v>
      </c>
      <c r="B34" s="42"/>
      <c r="C34" s="42"/>
      <c r="D34" s="42"/>
      <c r="E34" s="125"/>
      <c r="F34" s="126"/>
      <c r="G34" s="88">
        <f>SUBTOTAL(9,G30:G33)</f>
        <v>110192</v>
      </c>
      <c r="H34" s="89">
        <f>SUBTOTAL(9,H30:H33)</f>
        <v>0</v>
      </c>
      <c r="I34" s="89">
        <f>SUBTOTAL(9,I30:I33)</f>
        <v>123434</v>
      </c>
      <c r="J34" s="89">
        <f>SUBTOTAL(9,J30:J33)</f>
        <v>-13242</v>
      </c>
      <c r="K34" s="398" t="s">
        <v>380</v>
      </c>
    </row>
    <row r="35" spans="1:11" ht="15" x14ac:dyDescent="0.25">
      <c r="A35" s="117"/>
      <c r="B35" s="42"/>
      <c r="C35" s="42"/>
      <c r="D35" s="42"/>
      <c r="E35" s="125"/>
      <c r="F35" s="126"/>
      <c r="G35" s="88"/>
      <c r="H35" s="89"/>
      <c r="I35" s="89"/>
      <c r="J35" s="89"/>
      <c r="K35" s="530"/>
    </row>
    <row r="36" spans="1:11" ht="15" x14ac:dyDescent="0.25">
      <c r="A36" s="117" t="s">
        <v>293</v>
      </c>
      <c r="B36" s="42"/>
      <c r="C36" s="42"/>
      <c r="D36" s="42"/>
      <c r="E36" s="125"/>
      <c r="F36" s="126"/>
      <c r="G36" s="88"/>
      <c r="H36" s="89"/>
      <c r="I36" s="89"/>
      <c r="J36" s="89"/>
      <c r="K36" s="99"/>
    </row>
    <row r="37" spans="1:11" ht="15" x14ac:dyDescent="0.25">
      <c r="A37" s="70" t="s">
        <v>294</v>
      </c>
      <c r="B37" s="148"/>
      <c r="C37" s="148"/>
      <c r="D37" s="148"/>
      <c r="E37" s="64"/>
      <c r="F37" s="68"/>
      <c r="G37" s="36">
        <v>0</v>
      </c>
      <c r="H37" s="36">
        <v>0</v>
      </c>
      <c r="I37" s="36">
        <v>0</v>
      </c>
      <c r="J37" s="89">
        <f>G37-I37</f>
        <v>0</v>
      </c>
      <c r="K37" s="219" t="s">
        <v>857</v>
      </c>
    </row>
    <row r="38" spans="1:11" ht="15" x14ac:dyDescent="0.25">
      <c r="A38" s="70" t="s">
        <v>295</v>
      </c>
      <c r="B38" s="148"/>
      <c r="C38" s="148"/>
      <c r="D38" s="148"/>
      <c r="E38" s="64"/>
      <c r="F38" s="68"/>
      <c r="G38" s="36">
        <v>0</v>
      </c>
      <c r="H38" s="36">
        <v>0</v>
      </c>
      <c r="I38" s="36">
        <v>0</v>
      </c>
      <c r="J38" s="89">
        <f>G38-I38</f>
        <v>0</v>
      </c>
      <c r="K38" s="219" t="s">
        <v>857</v>
      </c>
    </row>
    <row r="39" spans="1:11" ht="15" x14ac:dyDescent="0.25">
      <c r="A39" s="70" t="s">
        <v>480</v>
      </c>
      <c r="B39" s="148"/>
      <c r="C39" s="148"/>
      <c r="D39" s="148"/>
      <c r="E39" s="64"/>
      <c r="F39" s="68"/>
      <c r="G39" s="36">
        <v>0</v>
      </c>
      <c r="H39" s="36">
        <v>0</v>
      </c>
      <c r="I39" s="36">
        <v>0</v>
      </c>
      <c r="J39" s="89">
        <f>G39-I39</f>
        <v>0</v>
      </c>
      <c r="K39" s="219" t="s">
        <v>857</v>
      </c>
    </row>
    <row r="40" spans="1:11" ht="15" x14ac:dyDescent="0.25">
      <c r="A40" s="70" t="s">
        <v>252</v>
      </c>
      <c r="B40" s="148"/>
      <c r="C40" s="148"/>
      <c r="D40" s="148"/>
      <c r="E40" s="64"/>
      <c r="F40" s="68"/>
      <c r="G40" s="36">
        <v>0</v>
      </c>
      <c r="H40" s="36">
        <v>0</v>
      </c>
      <c r="I40" s="36">
        <v>0</v>
      </c>
      <c r="J40" s="89">
        <f>G40-I40</f>
        <v>0</v>
      </c>
      <c r="K40" s="219" t="s">
        <v>857</v>
      </c>
    </row>
    <row r="41" spans="1:11" ht="15" x14ac:dyDescent="0.25">
      <c r="A41" s="117" t="s">
        <v>296</v>
      </c>
      <c r="B41" s="42"/>
      <c r="C41" s="42"/>
      <c r="D41" s="42"/>
      <c r="E41" s="125"/>
      <c r="F41" s="126"/>
      <c r="G41" s="88">
        <f>SUBTOTAL(9,G37:G40)</f>
        <v>0</v>
      </c>
      <c r="H41" s="89">
        <f>SUBTOTAL(9,H37:H40)</f>
        <v>0</v>
      </c>
      <c r="I41" s="89">
        <f>SUBTOTAL(9,I37:I40)</f>
        <v>0</v>
      </c>
      <c r="J41" s="89">
        <f>SUBTOTAL(9,J37:J40)</f>
        <v>0</v>
      </c>
      <c r="K41" s="398" t="s">
        <v>381</v>
      </c>
    </row>
    <row r="42" spans="1:11" ht="15" x14ac:dyDescent="0.25">
      <c r="A42" s="118" t="s">
        <v>273</v>
      </c>
      <c r="B42" s="118"/>
      <c r="C42" s="118"/>
      <c r="D42" s="118"/>
      <c r="E42" s="127"/>
      <c r="F42" s="128"/>
      <c r="G42" s="86">
        <f>SUBTOTAL(9,G17:G41)</f>
        <v>132668</v>
      </c>
      <c r="H42" s="87">
        <f>SUBTOTAL(9,H17:H41)</f>
        <v>0</v>
      </c>
      <c r="I42" s="87">
        <f>SUBTOTAL(9,I17:I41)</f>
        <v>234955</v>
      </c>
      <c r="J42" s="87">
        <f>SUBTOTAL(9,J17:J41)</f>
        <v>-102287</v>
      </c>
      <c r="K42" s="346" t="s">
        <v>858</v>
      </c>
    </row>
    <row r="43" spans="1:11" ht="15" x14ac:dyDescent="0.25">
      <c r="A43" s="148"/>
      <c r="B43" s="148"/>
      <c r="C43" s="148"/>
      <c r="D43" s="148"/>
      <c r="E43" s="64"/>
      <c r="F43" s="68"/>
      <c r="G43" s="35"/>
      <c r="H43" s="35"/>
      <c r="I43" s="36"/>
      <c r="J43" s="89"/>
    </row>
    <row r="44" spans="1:11" ht="15" x14ac:dyDescent="0.25">
      <c r="A44" s="114" t="s">
        <v>705</v>
      </c>
      <c r="B44" s="148"/>
      <c r="C44" s="148"/>
      <c r="D44" s="148"/>
      <c r="E44" s="64"/>
      <c r="F44" s="68"/>
      <c r="G44" s="88"/>
      <c r="H44" s="88"/>
      <c r="I44" s="89"/>
      <c r="J44" s="89"/>
      <c r="K44" s="99"/>
    </row>
    <row r="45" spans="1:11" ht="15" x14ac:dyDescent="0.25">
      <c r="A45" s="115" t="s">
        <v>287</v>
      </c>
      <c r="B45" s="148"/>
      <c r="C45" s="148"/>
      <c r="D45" s="148"/>
      <c r="E45" s="64"/>
      <c r="F45" s="68"/>
      <c r="G45" s="36">
        <v>0</v>
      </c>
      <c r="H45" s="36">
        <v>0</v>
      </c>
      <c r="I45" s="36">
        <v>0</v>
      </c>
      <c r="J45" s="89">
        <f>G45-I45</f>
        <v>0</v>
      </c>
      <c r="K45" s="351" t="s">
        <v>859</v>
      </c>
    </row>
    <row r="46" spans="1:11" ht="15" x14ac:dyDescent="0.25">
      <c r="A46" s="115" t="s">
        <v>289</v>
      </c>
      <c r="B46" s="148"/>
      <c r="C46" s="148"/>
      <c r="D46" s="148"/>
      <c r="E46" s="64"/>
      <c r="F46" s="68"/>
      <c r="G46" s="36">
        <v>0</v>
      </c>
      <c r="H46" s="36">
        <v>0</v>
      </c>
      <c r="I46" s="36">
        <v>0</v>
      </c>
      <c r="J46" s="89">
        <f>G46-I46</f>
        <v>0</v>
      </c>
      <c r="K46" s="351" t="s">
        <v>860</v>
      </c>
    </row>
    <row r="47" spans="1:11" ht="15" x14ac:dyDescent="0.25">
      <c r="A47" s="115" t="s">
        <v>291</v>
      </c>
      <c r="B47" s="148"/>
      <c r="C47" s="148"/>
      <c r="D47" s="148"/>
      <c r="E47" s="64"/>
      <c r="F47" s="68"/>
      <c r="G47" s="36">
        <v>0</v>
      </c>
      <c r="H47" s="36">
        <v>0</v>
      </c>
      <c r="I47" s="36">
        <v>0</v>
      </c>
      <c r="J47" s="89">
        <f>G47-I47</f>
        <v>0</v>
      </c>
      <c r="K47" s="351" t="s">
        <v>861</v>
      </c>
    </row>
    <row r="48" spans="1:11" ht="15" x14ac:dyDescent="0.25">
      <c r="A48" s="119" t="s">
        <v>293</v>
      </c>
      <c r="B48" s="74"/>
      <c r="C48" s="74"/>
      <c r="D48" s="74"/>
      <c r="E48" s="75"/>
      <c r="F48" s="76"/>
      <c r="G48" s="78">
        <v>0</v>
      </c>
      <c r="H48" s="78">
        <v>0</v>
      </c>
      <c r="I48" s="78">
        <v>0</v>
      </c>
      <c r="J48" s="89">
        <f>G48-I48</f>
        <v>0</v>
      </c>
      <c r="K48" s="351" t="s">
        <v>862</v>
      </c>
    </row>
    <row r="49" spans="1:11" ht="15" x14ac:dyDescent="0.25">
      <c r="A49" s="42" t="s">
        <v>184</v>
      </c>
      <c r="B49" s="42"/>
      <c r="C49" s="42"/>
      <c r="D49" s="42"/>
      <c r="E49" s="125"/>
      <c r="F49" s="126"/>
      <c r="G49" s="88">
        <f>SUBTOTAL(9,G45:G48)</f>
        <v>0</v>
      </c>
      <c r="H49" s="89">
        <f>SUBTOTAL(9,H45:H48)</f>
        <v>0</v>
      </c>
      <c r="I49" s="89">
        <f>SUBTOTAL(9,I45:I48)</f>
        <v>0</v>
      </c>
      <c r="J49" s="87">
        <f>SUBTOTAL(9,J45:J48)</f>
        <v>0</v>
      </c>
      <c r="K49" s="399" t="s">
        <v>382</v>
      </c>
    </row>
    <row r="50" spans="1:11" ht="15" x14ac:dyDescent="0.25">
      <c r="A50" s="42"/>
      <c r="B50" s="42"/>
      <c r="C50" s="42"/>
      <c r="D50" s="42"/>
      <c r="E50" s="125"/>
      <c r="F50" s="126"/>
      <c r="G50" s="88"/>
      <c r="H50" s="89"/>
      <c r="I50" s="89"/>
      <c r="J50" s="89"/>
      <c r="K50" s="447"/>
    </row>
    <row r="51" spans="1:11" ht="15" x14ac:dyDescent="0.25">
      <c r="A51" s="356" t="s">
        <v>710</v>
      </c>
      <c r="B51" s="42"/>
      <c r="C51" s="42"/>
      <c r="D51" s="42"/>
      <c r="E51" s="125"/>
      <c r="F51" s="126"/>
      <c r="G51" s="38">
        <f>SUBTOTAL(9,G18:G50)</f>
        <v>132668</v>
      </c>
      <c r="H51" s="39">
        <f>SUBTOTAL(9,H18:H50)</f>
        <v>0</v>
      </c>
      <c r="I51" s="39">
        <f>SUBTOTAL(9,I18:I50)</f>
        <v>234955</v>
      </c>
      <c r="J51" s="39">
        <f>SUBTOTAL(9,J18:J50)</f>
        <v>-102287</v>
      </c>
      <c r="K51" s="531" t="s">
        <v>706</v>
      </c>
    </row>
    <row r="52" spans="1:11" ht="15" x14ac:dyDescent="0.25">
      <c r="A52" s="42"/>
      <c r="B52" s="42"/>
      <c r="C52" s="42"/>
      <c r="D52" s="42"/>
      <c r="E52" s="125"/>
      <c r="F52" s="126"/>
      <c r="G52" s="88"/>
      <c r="H52" s="88"/>
      <c r="I52" s="89"/>
      <c r="J52" s="89"/>
      <c r="K52" s="99"/>
    </row>
    <row r="53" spans="1:11" ht="15" hidden="1" x14ac:dyDescent="0.25">
      <c r="A53" s="283" t="s">
        <v>711</v>
      </c>
      <c r="B53" s="42"/>
      <c r="C53" s="42"/>
      <c r="D53" s="42"/>
      <c r="E53" s="125"/>
      <c r="F53" s="126"/>
      <c r="G53" s="88"/>
      <c r="H53" s="88"/>
      <c r="I53" s="89"/>
      <c r="J53" s="89"/>
      <c r="K53" s="99"/>
    </row>
    <row r="54" spans="1:11" ht="15" hidden="1" x14ac:dyDescent="0.25">
      <c r="A54" s="42"/>
      <c r="B54" s="42"/>
      <c r="C54" s="42"/>
      <c r="D54" s="42"/>
      <c r="E54" s="125"/>
      <c r="F54" s="126"/>
      <c r="G54" s="88"/>
      <c r="H54" s="88"/>
      <c r="I54" s="89"/>
      <c r="J54" s="89"/>
      <c r="K54" s="99"/>
    </row>
    <row r="55" spans="1:11" ht="15" hidden="1" x14ac:dyDescent="0.25">
      <c r="A55" s="114" t="s">
        <v>707</v>
      </c>
      <c r="B55" s="42"/>
      <c r="C55" s="42"/>
      <c r="D55" s="42"/>
      <c r="E55" s="125"/>
      <c r="F55" s="126"/>
      <c r="G55" s="88"/>
      <c r="H55" s="88"/>
      <c r="I55" s="89"/>
      <c r="J55" s="89"/>
      <c r="K55" s="99"/>
    </row>
    <row r="56" spans="1:11" ht="15" hidden="1" x14ac:dyDescent="0.25">
      <c r="A56" s="115" t="s">
        <v>287</v>
      </c>
      <c r="B56" s="42"/>
      <c r="C56" s="42"/>
      <c r="D56" s="42"/>
      <c r="E56" s="125"/>
      <c r="F56" s="126"/>
      <c r="G56" s="89">
        <v>0</v>
      </c>
      <c r="H56" s="89">
        <v>0</v>
      </c>
      <c r="I56" s="89">
        <v>0</v>
      </c>
      <c r="J56" s="89">
        <f>G56-I56</f>
        <v>0</v>
      </c>
      <c r="K56" s="125" t="s">
        <v>863</v>
      </c>
    </row>
    <row r="57" spans="1:11" ht="15" hidden="1" x14ac:dyDescent="0.25">
      <c r="A57" s="115" t="s">
        <v>289</v>
      </c>
      <c r="B57" s="42"/>
      <c r="C57" s="42"/>
      <c r="D57" s="42"/>
      <c r="E57" s="125"/>
      <c r="F57" s="126"/>
      <c r="G57" s="89">
        <v>0</v>
      </c>
      <c r="H57" s="89">
        <v>0</v>
      </c>
      <c r="I57" s="89">
        <v>0</v>
      </c>
      <c r="J57" s="89">
        <f>G57-I57</f>
        <v>0</v>
      </c>
      <c r="K57" s="125" t="s">
        <v>864</v>
      </c>
    </row>
    <row r="58" spans="1:11" ht="15" hidden="1" x14ac:dyDescent="0.25">
      <c r="A58" s="115" t="s">
        <v>291</v>
      </c>
      <c r="B58" s="42"/>
      <c r="C58" s="42"/>
      <c r="D58" s="42"/>
      <c r="E58" s="125"/>
      <c r="F58" s="126"/>
      <c r="G58" s="89">
        <v>0</v>
      </c>
      <c r="H58" s="89">
        <v>0</v>
      </c>
      <c r="I58" s="89">
        <v>0</v>
      </c>
      <c r="J58" s="89">
        <f>G58-I58</f>
        <v>0</v>
      </c>
      <c r="K58" s="125" t="s">
        <v>865</v>
      </c>
    </row>
    <row r="59" spans="1:11" ht="15" hidden="1" x14ac:dyDescent="0.25">
      <c r="A59" s="119" t="s">
        <v>293</v>
      </c>
      <c r="B59" s="42"/>
      <c r="C59" s="42"/>
      <c r="D59" s="42"/>
      <c r="E59" s="125"/>
      <c r="F59" s="126"/>
      <c r="G59" s="89">
        <v>0</v>
      </c>
      <c r="H59" s="89">
        <v>0</v>
      </c>
      <c r="I59" s="89">
        <v>0</v>
      </c>
      <c r="J59" s="89">
        <f>G59-I59</f>
        <v>0</v>
      </c>
      <c r="K59" s="125" t="s">
        <v>866</v>
      </c>
    </row>
    <row r="60" spans="1:11" ht="15" hidden="1" x14ac:dyDescent="0.25">
      <c r="A60" s="121" t="s">
        <v>708</v>
      </c>
      <c r="B60" s="42"/>
      <c r="C60" s="42"/>
      <c r="D60" s="42"/>
      <c r="E60" s="125"/>
      <c r="F60" s="126"/>
      <c r="G60" s="86">
        <f>SUBTOTAL(9,G56:G59)</f>
        <v>0</v>
      </c>
      <c r="H60" s="87">
        <f>SUBTOTAL(9,H56:H59)</f>
        <v>0</v>
      </c>
      <c r="I60" s="87">
        <f>SUBTOTAL(9,I56:I59)</f>
        <v>0</v>
      </c>
      <c r="J60" s="87">
        <f>SUBTOTAL(9,J56:J59)</f>
        <v>0</v>
      </c>
      <c r="K60" s="454" t="s">
        <v>383</v>
      </c>
    </row>
    <row r="61" spans="1:11" ht="15" hidden="1" x14ac:dyDescent="0.25">
      <c r="A61" s="42"/>
      <c r="B61" s="42"/>
      <c r="C61" s="42"/>
      <c r="D61" s="42"/>
      <c r="E61" s="125"/>
      <c r="F61" s="126"/>
      <c r="G61" s="88"/>
      <c r="H61" s="88"/>
      <c r="I61" s="89"/>
      <c r="J61" s="89"/>
      <c r="K61" s="99"/>
    </row>
    <row r="62" spans="1:11" ht="15" hidden="1" x14ac:dyDescent="0.25">
      <c r="A62" s="114" t="s">
        <v>251</v>
      </c>
      <c r="B62" s="148"/>
      <c r="C62" s="148"/>
      <c r="D62" s="148"/>
      <c r="E62" s="64"/>
      <c r="F62" s="68"/>
      <c r="G62" s="88"/>
      <c r="H62" s="88"/>
      <c r="I62" s="89"/>
      <c r="J62" s="89"/>
      <c r="K62" s="99"/>
    </row>
    <row r="63" spans="1:11" ht="15" hidden="1" x14ac:dyDescent="0.25">
      <c r="A63" s="115" t="s">
        <v>287</v>
      </c>
      <c r="B63" s="148"/>
      <c r="C63" s="148"/>
      <c r="D63" s="148"/>
      <c r="E63" s="64"/>
      <c r="F63" s="68"/>
      <c r="G63" s="36">
        <v>0</v>
      </c>
      <c r="H63" s="36">
        <v>0</v>
      </c>
      <c r="I63" s="36">
        <v>0</v>
      </c>
      <c r="J63" s="89">
        <f>G63-I63</f>
        <v>0</v>
      </c>
      <c r="K63" s="219" t="s">
        <v>867</v>
      </c>
    </row>
    <row r="64" spans="1:11" ht="15" hidden="1" x14ac:dyDescent="0.25">
      <c r="A64" s="115" t="s">
        <v>289</v>
      </c>
      <c r="B64" s="148"/>
      <c r="C64" s="148"/>
      <c r="D64" s="148"/>
      <c r="E64" s="64"/>
      <c r="F64" s="68"/>
      <c r="G64" s="36">
        <v>0</v>
      </c>
      <c r="H64" s="36">
        <v>0</v>
      </c>
      <c r="I64" s="36">
        <v>0</v>
      </c>
      <c r="J64" s="89">
        <f>G64-I64</f>
        <v>0</v>
      </c>
      <c r="K64" s="219" t="s">
        <v>868</v>
      </c>
    </row>
    <row r="65" spans="1:11" ht="15" hidden="1" x14ac:dyDescent="0.25">
      <c r="A65" s="115" t="s">
        <v>291</v>
      </c>
      <c r="B65" s="148"/>
      <c r="C65" s="148"/>
      <c r="D65" s="148"/>
      <c r="E65" s="64"/>
      <c r="F65" s="68"/>
      <c r="G65" s="36">
        <v>0</v>
      </c>
      <c r="H65" s="36">
        <v>0</v>
      </c>
      <c r="I65" s="36">
        <v>0</v>
      </c>
      <c r="J65" s="89">
        <f>G65-I65</f>
        <v>0</v>
      </c>
      <c r="K65" s="219" t="s">
        <v>869</v>
      </c>
    </row>
    <row r="66" spans="1:11" ht="15" hidden="1" x14ac:dyDescent="0.25">
      <c r="A66" s="119" t="s">
        <v>293</v>
      </c>
      <c r="B66" s="148"/>
      <c r="C66" s="148"/>
      <c r="D66" s="148"/>
      <c r="E66" s="64"/>
      <c r="F66" s="68"/>
      <c r="G66" s="36">
        <v>0</v>
      </c>
      <c r="H66" s="36">
        <v>0</v>
      </c>
      <c r="I66" s="36">
        <v>0</v>
      </c>
      <c r="J66" s="89">
        <f>G66-I66</f>
        <v>0</v>
      </c>
      <c r="K66" s="219" t="s">
        <v>870</v>
      </c>
    </row>
    <row r="67" spans="1:11" ht="15" hidden="1" x14ac:dyDescent="0.25">
      <c r="A67" s="118" t="s">
        <v>253</v>
      </c>
      <c r="B67" s="71"/>
      <c r="C67" s="71"/>
      <c r="D67" s="71"/>
      <c r="E67" s="72"/>
      <c r="F67" s="73"/>
      <c r="G67" s="86">
        <f>SUBTOTAL(9,G63:G66)</f>
        <v>0</v>
      </c>
      <c r="H67" s="87">
        <f>SUBTOTAL(9,H63:H66)</f>
        <v>0</v>
      </c>
      <c r="I67" s="87">
        <f>SUBTOTAL(9,I63:I66)</f>
        <v>0</v>
      </c>
      <c r="J67" s="87">
        <f>SUBTOTAL(9,J63:J66)</f>
        <v>0</v>
      </c>
      <c r="K67" s="454" t="s">
        <v>384</v>
      </c>
    </row>
    <row r="68" spans="1:11" ht="15" hidden="1" x14ac:dyDescent="0.25">
      <c r="A68" s="120"/>
      <c r="B68" s="120"/>
      <c r="C68" s="120"/>
      <c r="D68" s="120"/>
      <c r="E68" s="352"/>
      <c r="F68" s="353"/>
      <c r="G68" s="40"/>
      <c r="H68" s="41"/>
      <c r="I68" s="41"/>
      <c r="J68" s="41"/>
      <c r="K68" s="146"/>
    </row>
    <row r="69" spans="1:11" ht="15" hidden="1" x14ac:dyDescent="0.25">
      <c r="A69" s="121" t="s">
        <v>469</v>
      </c>
      <c r="B69" s="120"/>
      <c r="C69" s="120"/>
      <c r="D69" s="120"/>
      <c r="E69" s="352"/>
      <c r="F69" s="353"/>
      <c r="G69" s="40"/>
      <c r="H69" s="41"/>
      <c r="I69" s="41"/>
      <c r="J69" s="41"/>
      <c r="K69" s="146"/>
    </row>
    <row r="70" spans="1:11" ht="15" hidden="1" x14ac:dyDescent="0.25">
      <c r="A70" s="115" t="s">
        <v>287</v>
      </c>
      <c r="B70" s="148"/>
      <c r="C70" s="148"/>
      <c r="D70" s="148"/>
      <c r="E70" s="64"/>
      <c r="F70" s="68"/>
      <c r="G70" s="36">
        <v>0</v>
      </c>
      <c r="H70" s="36">
        <v>0</v>
      </c>
      <c r="I70" s="36">
        <v>0</v>
      </c>
      <c r="J70" s="89">
        <f>G70-I70</f>
        <v>0</v>
      </c>
      <c r="K70" s="351" t="s">
        <v>871</v>
      </c>
    </row>
    <row r="71" spans="1:11" ht="15" hidden="1" x14ac:dyDescent="0.25">
      <c r="A71" s="115" t="s">
        <v>289</v>
      </c>
      <c r="B71" s="148"/>
      <c r="C71" s="148"/>
      <c r="D71" s="148"/>
      <c r="E71" s="64"/>
      <c r="F71" s="68"/>
      <c r="G71" s="36">
        <v>0</v>
      </c>
      <c r="H71" s="36">
        <v>0</v>
      </c>
      <c r="I71" s="36">
        <v>0</v>
      </c>
      <c r="J71" s="89">
        <f>G71-I71</f>
        <v>0</v>
      </c>
      <c r="K71" s="351" t="s">
        <v>872</v>
      </c>
    </row>
    <row r="72" spans="1:11" ht="15" hidden="1" x14ac:dyDescent="0.25">
      <c r="A72" s="115" t="s">
        <v>291</v>
      </c>
      <c r="B72" s="148"/>
      <c r="C72" s="148"/>
      <c r="D72" s="148"/>
      <c r="E72" s="64"/>
      <c r="F72" s="68"/>
      <c r="G72" s="36">
        <v>0</v>
      </c>
      <c r="H72" s="36">
        <v>0</v>
      </c>
      <c r="I72" s="36">
        <v>0</v>
      </c>
      <c r="J72" s="89">
        <f>G72-I72</f>
        <v>0</v>
      </c>
      <c r="K72" s="351" t="s">
        <v>873</v>
      </c>
    </row>
    <row r="73" spans="1:11" ht="15" hidden="1" x14ac:dyDescent="0.25">
      <c r="A73" s="119" t="s">
        <v>293</v>
      </c>
      <c r="B73" s="148"/>
      <c r="C73" s="148"/>
      <c r="D73" s="148"/>
      <c r="E73" s="64"/>
      <c r="F73" s="68"/>
      <c r="G73" s="78">
        <v>0</v>
      </c>
      <c r="H73" s="78">
        <v>0</v>
      </c>
      <c r="I73" s="78">
        <v>0</v>
      </c>
      <c r="J73" s="259">
        <f>G73-I73</f>
        <v>0</v>
      </c>
      <c r="K73" s="354" t="s">
        <v>874</v>
      </c>
    </row>
    <row r="74" spans="1:11" ht="15" hidden="1" x14ac:dyDescent="0.25">
      <c r="A74" s="122" t="s">
        <v>470</v>
      </c>
      <c r="B74" s="42"/>
      <c r="C74" s="42"/>
      <c r="D74" s="42"/>
      <c r="E74" s="125"/>
      <c r="F74" s="126"/>
      <c r="G74" s="88">
        <f>SUBTOTAL(9,G70:G73)</f>
        <v>0</v>
      </c>
      <c r="H74" s="89">
        <f>SUBTOTAL(9,H70:H73)</f>
        <v>0</v>
      </c>
      <c r="I74" s="89">
        <f>SUBTOTAL(9,I70:I73)</f>
        <v>0</v>
      </c>
      <c r="J74" s="89">
        <f>SUBTOTAL(9,J70:J73)</f>
        <v>0</v>
      </c>
      <c r="K74" s="453" t="s">
        <v>875</v>
      </c>
    </row>
    <row r="75" spans="1:11" ht="15" hidden="1" x14ac:dyDescent="0.25">
      <c r="A75" s="120"/>
      <c r="B75" s="120"/>
      <c r="C75" s="120"/>
      <c r="D75" s="120"/>
      <c r="E75" s="352"/>
      <c r="F75" s="353"/>
      <c r="G75" s="40"/>
      <c r="H75" s="41"/>
      <c r="I75" s="41"/>
      <c r="J75" s="41"/>
      <c r="K75" s="99"/>
    </row>
    <row r="76" spans="1:11" ht="15" hidden="1" x14ac:dyDescent="0.25">
      <c r="A76" s="337" t="s">
        <v>309</v>
      </c>
      <c r="B76" s="147"/>
      <c r="C76" s="147"/>
      <c r="D76" s="147"/>
      <c r="E76" s="79"/>
      <c r="F76" s="80"/>
      <c r="G76" s="40"/>
      <c r="H76" s="40"/>
      <c r="I76" s="41"/>
      <c r="J76" s="41"/>
      <c r="K76" s="99"/>
    </row>
    <row r="77" spans="1:11" ht="15" hidden="1" x14ac:dyDescent="0.25">
      <c r="A77" s="115" t="s">
        <v>287</v>
      </c>
      <c r="B77" s="147"/>
      <c r="C77" s="147"/>
      <c r="D77" s="147"/>
      <c r="E77" s="79"/>
      <c r="F77" s="80"/>
      <c r="G77" s="37">
        <v>0</v>
      </c>
      <c r="H77" s="37">
        <v>0</v>
      </c>
      <c r="I77" s="37">
        <v>0</v>
      </c>
      <c r="J77" s="89">
        <f>G77-I77</f>
        <v>0</v>
      </c>
      <c r="K77" s="219" t="s">
        <v>876</v>
      </c>
    </row>
    <row r="78" spans="1:11" ht="15" hidden="1" x14ac:dyDescent="0.25">
      <c r="A78" s="115" t="s">
        <v>289</v>
      </c>
      <c r="B78" s="147"/>
      <c r="C78" s="147"/>
      <c r="D78" s="147"/>
      <c r="E78" s="79"/>
      <c r="F78" s="80"/>
      <c r="G78" s="37">
        <v>0</v>
      </c>
      <c r="H78" s="37">
        <v>0</v>
      </c>
      <c r="I78" s="37">
        <v>0</v>
      </c>
      <c r="J78" s="89">
        <f>G78-I78</f>
        <v>0</v>
      </c>
      <c r="K78" s="219" t="s">
        <v>877</v>
      </c>
    </row>
    <row r="79" spans="1:11" ht="15" hidden="1" x14ac:dyDescent="0.25">
      <c r="A79" s="115" t="s">
        <v>291</v>
      </c>
      <c r="B79" s="147"/>
      <c r="C79" s="147"/>
      <c r="D79" s="147"/>
      <c r="E79" s="79"/>
      <c r="F79" s="80"/>
      <c r="G79" s="37">
        <v>0</v>
      </c>
      <c r="H79" s="37">
        <v>0</v>
      </c>
      <c r="I79" s="37">
        <v>0</v>
      </c>
      <c r="J79" s="89">
        <f>G79-I79</f>
        <v>0</v>
      </c>
      <c r="K79" s="219" t="s">
        <v>878</v>
      </c>
    </row>
    <row r="80" spans="1:11" ht="15" hidden="1" x14ac:dyDescent="0.25">
      <c r="A80" s="119" t="s">
        <v>293</v>
      </c>
      <c r="B80" s="147"/>
      <c r="C80" s="147"/>
      <c r="D80" s="147"/>
      <c r="E80" s="79"/>
      <c r="F80" s="80"/>
      <c r="G80" s="37">
        <v>0</v>
      </c>
      <c r="H80" s="37">
        <v>0</v>
      </c>
      <c r="I80" s="37">
        <v>0</v>
      </c>
      <c r="J80" s="89">
        <f>G80-I80</f>
        <v>0</v>
      </c>
      <c r="K80" s="219" t="s">
        <v>879</v>
      </c>
    </row>
    <row r="81" spans="1:11" ht="15" hidden="1" x14ac:dyDescent="0.25">
      <c r="A81" s="452" t="s">
        <v>308</v>
      </c>
      <c r="B81" s="118"/>
      <c r="C81" s="118"/>
      <c r="D81" s="118"/>
      <c r="E81" s="127"/>
      <c r="F81" s="128"/>
      <c r="G81" s="86">
        <f>SUBTOTAL(9,G77:G80)</f>
        <v>0</v>
      </c>
      <c r="H81" s="87">
        <f>SUBTOTAL(9,H77:H80)</f>
        <v>0</v>
      </c>
      <c r="I81" s="87">
        <f>SUBTOTAL(9,I77:I80)</f>
        <v>0</v>
      </c>
      <c r="J81" s="87">
        <f>SUBTOTAL(9,J77:J80)</f>
        <v>0</v>
      </c>
      <c r="K81" s="454" t="s">
        <v>880</v>
      </c>
    </row>
    <row r="82" spans="1:11" ht="15" hidden="1" x14ac:dyDescent="0.25">
      <c r="A82" s="452"/>
      <c r="B82" s="120"/>
      <c r="C82" s="120"/>
      <c r="D82" s="120"/>
      <c r="E82" s="352"/>
      <c r="F82" s="353"/>
      <c r="G82" s="40"/>
      <c r="H82" s="41"/>
      <c r="I82" s="41"/>
      <c r="J82" s="41"/>
      <c r="K82" s="447"/>
    </row>
    <row r="83" spans="1:11" ht="26.25" hidden="1" x14ac:dyDescent="0.25">
      <c r="A83" s="458" t="s">
        <v>717</v>
      </c>
      <c r="B83" s="120"/>
      <c r="C83" s="120"/>
      <c r="D83" s="120"/>
      <c r="E83" s="352"/>
      <c r="F83" s="353"/>
      <c r="G83" s="40">
        <v>0</v>
      </c>
      <c r="H83" s="461"/>
      <c r="I83" s="481">
        <v>0</v>
      </c>
      <c r="J83" s="41">
        <f>G83-I83</f>
        <v>0</v>
      </c>
      <c r="K83" s="50" t="s">
        <v>931</v>
      </c>
    </row>
    <row r="84" spans="1:11" ht="15" hidden="1" x14ac:dyDescent="0.25">
      <c r="A84" s="147"/>
      <c r="B84" s="147"/>
      <c r="C84" s="147"/>
      <c r="D84" s="147"/>
      <c r="E84" s="79"/>
      <c r="F84" s="80"/>
      <c r="G84" s="16"/>
      <c r="H84" s="37"/>
      <c r="I84" s="37"/>
      <c r="J84" s="41"/>
    </row>
    <row r="85" spans="1:11" ht="15" hidden="1" customHeight="1" x14ac:dyDescent="0.25">
      <c r="A85" s="448"/>
      <c r="B85" s="74"/>
      <c r="C85" s="74"/>
      <c r="D85" s="74"/>
      <c r="E85" s="75"/>
      <c r="F85" s="76"/>
      <c r="G85" s="449"/>
      <c r="H85" s="449"/>
      <c r="I85" s="450"/>
      <c r="J85" s="444"/>
      <c r="K85" s="82"/>
    </row>
    <row r="86" spans="1:11" ht="29.25" thickBot="1" x14ac:dyDescent="0.3">
      <c r="A86" s="357" t="s">
        <v>324</v>
      </c>
      <c r="B86" s="358"/>
      <c r="C86" s="358"/>
      <c r="D86" s="358"/>
      <c r="E86" s="359"/>
      <c r="F86" s="360"/>
      <c r="G86" s="361">
        <f>SUBTOTAL(9,G18:G84)</f>
        <v>132668</v>
      </c>
      <c r="H86" s="361">
        <f>SUBTOTAL(9,H18:H84)</f>
        <v>0</v>
      </c>
      <c r="I86" s="362">
        <f>SUBTOTAL(9,I18:I84)</f>
        <v>234955</v>
      </c>
      <c r="J86" s="362">
        <f>SUBTOTAL(9,J18:J84)</f>
        <v>-102287</v>
      </c>
      <c r="K86" s="500" t="s">
        <v>881</v>
      </c>
    </row>
    <row r="87" spans="1:11" ht="13.5" thickTop="1" x14ac:dyDescent="0.2">
      <c r="J87" s="99"/>
      <c r="K87" s="142"/>
    </row>
    <row r="88" spans="1:11" x14ac:dyDescent="0.2">
      <c r="A88" s="64" t="s">
        <v>716</v>
      </c>
      <c r="H88" s="284"/>
      <c r="I88" s="284"/>
      <c r="J88" s="460">
        <f>-J83</f>
        <v>0</v>
      </c>
      <c r="K88" s="500" t="s">
        <v>932</v>
      </c>
    </row>
    <row r="89" spans="1:11" x14ac:dyDescent="0.2">
      <c r="J89" s="99"/>
      <c r="K89" s="81"/>
    </row>
    <row r="90" spans="1:11" ht="12.75" customHeight="1" x14ac:dyDescent="0.25">
      <c r="A90" s="442" t="s">
        <v>481</v>
      </c>
      <c r="B90" s="81"/>
      <c r="C90" s="81"/>
      <c r="D90" s="81"/>
      <c r="E90" s="81"/>
      <c r="F90" s="81"/>
      <c r="G90" s="443"/>
      <c r="H90" s="443"/>
      <c r="I90" s="443"/>
      <c r="J90" s="441">
        <f>-H86</f>
        <v>0</v>
      </c>
      <c r="K90" s="500" t="s">
        <v>933</v>
      </c>
    </row>
    <row r="91" spans="1:11" ht="12.75" customHeight="1" x14ac:dyDescent="0.25">
      <c r="A91" s="442"/>
      <c r="B91" s="81"/>
      <c r="C91" s="81"/>
      <c r="D91" s="81"/>
      <c r="E91" s="81"/>
      <c r="F91" s="81"/>
      <c r="G91" s="443"/>
      <c r="H91" s="443"/>
      <c r="I91" s="443"/>
      <c r="J91" s="441"/>
      <c r="K91" s="81"/>
    </row>
    <row r="92" spans="1:11" x14ac:dyDescent="0.2">
      <c r="A92" s="772" t="s">
        <v>349</v>
      </c>
      <c r="B92" s="355"/>
      <c r="C92" s="355"/>
      <c r="D92" s="355"/>
      <c r="E92" s="355"/>
      <c r="F92" s="355"/>
      <c r="G92" s="768"/>
      <c r="H92" s="768"/>
      <c r="I92" s="768"/>
      <c r="J92" s="770">
        <f>J86+SUBTOTAL(9,J88:J90)</f>
        <v>-102287</v>
      </c>
      <c r="K92" s="763" t="s">
        <v>882</v>
      </c>
    </row>
    <row r="93" spans="1:11" ht="13.5" thickBot="1" x14ac:dyDescent="0.25">
      <c r="A93" s="773"/>
      <c r="B93" s="363"/>
      <c r="C93" s="363"/>
      <c r="D93" s="363"/>
      <c r="E93" s="363"/>
      <c r="F93" s="363"/>
      <c r="G93" s="769"/>
      <c r="H93" s="769"/>
      <c r="I93" s="769"/>
      <c r="J93" s="771"/>
      <c r="K93" s="764"/>
    </row>
    <row r="94" spans="1:11" ht="13.5" thickTop="1" x14ac:dyDescent="0.2">
      <c r="J94" s="99"/>
      <c r="K94" s="142"/>
    </row>
    <row r="95" spans="1:11" x14ac:dyDescent="0.2">
      <c r="J95" s="99"/>
    </row>
    <row r="96" spans="1:11" ht="14.25" x14ac:dyDescent="0.2">
      <c r="A96" s="123" t="s">
        <v>347</v>
      </c>
      <c r="B96" s="296"/>
      <c r="C96" s="296"/>
      <c r="D96" s="296"/>
      <c r="E96" s="296"/>
      <c r="F96" s="296"/>
      <c r="G96" s="296"/>
      <c r="H96" s="296"/>
      <c r="I96" s="296"/>
      <c r="J96" s="296"/>
      <c r="K96" s="296"/>
    </row>
    <row r="97" spans="1:11" x14ac:dyDescent="0.2">
      <c r="J97" s="99"/>
    </row>
    <row r="98" spans="1:11" ht="14.25" x14ac:dyDescent="0.2">
      <c r="A98" s="295" t="s">
        <v>325</v>
      </c>
      <c r="B98" s="67"/>
      <c r="C98" s="67"/>
      <c r="D98" s="67"/>
      <c r="E98" s="67"/>
      <c r="F98" s="67"/>
      <c r="G98" s="113"/>
      <c r="H98" s="113"/>
      <c r="I98" s="113"/>
      <c r="J98" s="113"/>
      <c r="K98" s="99"/>
    </row>
    <row r="99" spans="1:11" ht="14.25" x14ac:dyDescent="0.2">
      <c r="A99" s="364"/>
      <c r="B99" s="67"/>
      <c r="C99" s="67"/>
      <c r="D99" s="67"/>
      <c r="E99" s="67"/>
      <c r="F99" s="67"/>
      <c r="G99" s="67"/>
      <c r="H99" s="67"/>
      <c r="I99" s="67"/>
      <c r="J99" s="113"/>
    </row>
    <row r="100" spans="1:11" ht="29.25" x14ac:dyDescent="0.25">
      <c r="A100" s="42"/>
      <c r="B100" s="42"/>
      <c r="C100" s="42"/>
      <c r="D100" s="42"/>
      <c r="E100" s="125"/>
      <c r="F100" s="126"/>
      <c r="G100" s="347" t="s">
        <v>704</v>
      </c>
      <c r="H100" s="347"/>
      <c r="I100" s="347" t="s">
        <v>519</v>
      </c>
      <c r="J100" s="348" t="s">
        <v>310</v>
      </c>
      <c r="K100" s="365" t="s">
        <v>352</v>
      </c>
    </row>
    <row r="101" spans="1:11" ht="15" x14ac:dyDescent="0.25">
      <c r="A101" s="114" t="s">
        <v>272</v>
      </c>
      <c r="B101" s="148"/>
      <c r="C101" s="148"/>
      <c r="D101" s="148"/>
      <c r="E101" s="64"/>
      <c r="F101" s="68"/>
      <c r="G101" s="69"/>
      <c r="H101" s="69"/>
      <c r="I101" s="68"/>
      <c r="J101" s="126"/>
      <c r="K101" s="99"/>
    </row>
    <row r="102" spans="1:11" ht="15" x14ac:dyDescent="0.25">
      <c r="A102" s="148" t="s">
        <v>286</v>
      </c>
      <c r="B102" s="148"/>
      <c r="C102" s="148"/>
      <c r="D102" s="148"/>
      <c r="E102" s="64"/>
      <c r="F102" s="68"/>
      <c r="G102" s="141">
        <v>0</v>
      </c>
      <c r="H102" s="69"/>
      <c r="I102" s="141">
        <v>0</v>
      </c>
      <c r="J102" s="370">
        <f>+G102-I102</f>
        <v>0</v>
      </c>
      <c r="K102" s="351" t="s">
        <v>883</v>
      </c>
    </row>
    <row r="103" spans="1:11" ht="15" x14ac:dyDescent="0.25">
      <c r="A103" s="148" t="s">
        <v>286</v>
      </c>
      <c r="B103" s="148"/>
      <c r="C103" s="148"/>
      <c r="D103" s="148"/>
      <c r="E103" s="64"/>
      <c r="F103" s="68"/>
      <c r="G103" s="36">
        <v>0</v>
      </c>
      <c r="H103" s="35"/>
      <c r="I103" s="36">
        <v>0</v>
      </c>
      <c r="J103" s="89">
        <f>G103-I103</f>
        <v>0</v>
      </c>
      <c r="K103" s="351" t="s">
        <v>883</v>
      </c>
    </row>
    <row r="104" spans="1:11" ht="15" x14ac:dyDescent="0.25">
      <c r="A104" s="118" t="s">
        <v>273</v>
      </c>
      <c r="B104" s="71"/>
      <c r="C104" s="71"/>
      <c r="D104" s="71"/>
      <c r="E104" s="72"/>
      <c r="F104" s="73"/>
      <c r="G104" s="86">
        <f>SUBTOTAL(9,G102:G103)</f>
        <v>0</v>
      </c>
      <c r="H104" s="86"/>
      <c r="I104" s="86">
        <f>SUBTOTAL(9,I102:I103)</f>
        <v>0</v>
      </c>
      <c r="J104" s="86">
        <f>SUBTOTAL(9,J102:J103)</f>
        <v>0</v>
      </c>
      <c r="K104" s="367" t="s">
        <v>385</v>
      </c>
    </row>
    <row r="105" spans="1:11" ht="15" x14ac:dyDescent="0.25">
      <c r="A105" s="148"/>
      <c r="B105" s="148"/>
      <c r="C105" s="148"/>
      <c r="D105" s="148"/>
      <c r="E105" s="64"/>
      <c r="F105" s="68"/>
      <c r="G105" s="35"/>
      <c r="H105" s="35"/>
      <c r="I105" s="36"/>
      <c r="J105" s="89"/>
      <c r="K105" s="272"/>
    </row>
    <row r="106" spans="1:11" ht="15" x14ac:dyDescent="0.25">
      <c r="A106" s="114" t="s">
        <v>183</v>
      </c>
      <c r="B106" s="148"/>
      <c r="C106" s="148"/>
      <c r="D106" s="148"/>
      <c r="E106" s="64"/>
      <c r="F106" s="68"/>
      <c r="G106" s="35"/>
      <c r="H106" s="35"/>
      <c r="I106" s="36"/>
      <c r="J106" s="89"/>
      <c r="K106" s="351"/>
    </row>
    <row r="107" spans="1:11" ht="15" x14ac:dyDescent="0.25">
      <c r="A107" s="148" t="s">
        <v>286</v>
      </c>
      <c r="B107" s="148"/>
      <c r="C107" s="148"/>
      <c r="D107" s="148"/>
      <c r="E107" s="64"/>
      <c r="F107" s="68"/>
      <c r="G107" s="36">
        <v>0</v>
      </c>
      <c r="H107" s="35"/>
      <c r="I107" s="36">
        <v>0</v>
      </c>
      <c r="J107" s="89">
        <f>+G107-I107</f>
        <v>0</v>
      </c>
      <c r="K107" s="351" t="s">
        <v>884</v>
      </c>
    </row>
    <row r="108" spans="1:11" ht="15" x14ac:dyDescent="0.25">
      <c r="A108" s="148" t="s">
        <v>286</v>
      </c>
      <c r="B108" s="148"/>
      <c r="C108" s="148"/>
      <c r="D108" s="148"/>
      <c r="E108" s="64"/>
      <c r="F108" s="68"/>
      <c r="G108" s="36">
        <v>0</v>
      </c>
      <c r="H108" s="35"/>
      <c r="I108" s="36">
        <v>0</v>
      </c>
      <c r="J108" s="89">
        <f>+G108-I108</f>
        <v>0</v>
      </c>
      <c r="K108" s="351" t="s">
        <v>884</v>
      </c>
    </row>
    <row r="109" spans="1:11" s="67" customFormat="1" ht="15" customHeight="1" x14ac:dyDescent="0.25">
      <c r="A109" s="148" t="s">
        <v>286</v>
      </c>
      <c r="B109" s="148"/>
      <c r="C109" s="148"/>
      <c r="D109" s="148"/>
      <c r="E109" s="64"/>
      <c r="F109" s="68"/>
      <c r="G109" s="36">
        <v>0</v>
      </c>
      <c r="H109" s="35"/>
      <c r="I109" s="36">
        <v>0</v>
      </c>
      <c r="J109" s="89">
        <f>G109-I109</f>
        <v>0</v>
      </c>
      <c r="K109" s="351" t="s">
        <v>884</v>
      </c>
    </row>
    <row r="110" spans="1:11" ht="15" x14ac:dyDescent="0.25">
      <c r="A110" s="118" t="s">
        <v>184</v>
      </c>
      <c r="B110" s="71"/>
      <c r="C110" s="71"/>
      <c r="D110" s="71"/>
      <c r="E110" s="72"/>
      <c r="F110" s="73"/>
      <c r="G110" s="86">
        <f>SUBTOTAL(9,G107:G109)</f>
        <v>0</v>
      </c>
      <c r="H110" s="86"/>
      <c r="I110" s="87">
        <f>SUBTOTAL(9,I107:I109)</f>
        <v>0</v>
      </c>
      <c r="J110" s="87">
        <f>SUBTOTAL(9,J107:J109)</f>
        <v>0</v>
      </c>
      <c r="K110" s="367" t="s">
        <v>386</v>
      </c>
    </row>
    <row r="111" spans="1:11" ht="15" x14ac:dyDescent="0.25">
      <c r="A111" s="148"/>
      <c r="B111" s="148"/>
      <c r="C111" s="148"/>
      <c r="D111" s="148"/>
      <c r="E111" s="64"/>
      <c r="F111" s="68"/>
      <c r="G111" s="35"/>
      <c r="H111" s="35"/>
      <c r="I111" s="36"/>
      <c r="J111" s="89"/>
      <c r="K111" s="272"/>
    </row>
    <row r="112" spans="1:11" ht="15" x14ac:dyDescent="0.25">
      <c r="A112" s="114" t="s">
        <v>251</v>
      </c>
      <c r="B112" s="148"/>
      <c r="C112" s="148"/>
      <c r="D112" s="148"/>
      <c r="E112" s="64"/>
      <c r="F112" s="68"/>
      <c r="G112" s="35"/>
      <c r="H112" s="35"/>
      <c r="I112" s="36"/>
      <c r="J112" s="89"/>
      <c r="K112" s="351"/>
    </row>
    <row r="113" spans="1:11" ht="15" x14ac:dyDescent="0.25">
      <c r="A113" s="148" t="s">
        <v>286</v>
      </c>
      <c r="B113" s="148"/>
      <c r="C113" s="148"/>
      <c r="D113" s="148"/>
      <c r="E113" s="64"/>
      <c r="F113" s="68"/>
      <c r="G113" s="36">
        <v>101240</v>
      </c>
      <c r="H113" s="35"/>
      <c r="I113" s="36">
        <v>32491</v>
      </c>
      <c r="J113" s="89">
        <f>+G113-I113</f>
        <v>68749</v>
      </c>
      <c r="K113" s="351" t="s">
        <v>885</v>
      </c>
    </row>
    <row r="114" spans="1:11" ht="15" x14ac:dyDescent="0.25">
      <c r="A114" s="148" t="s">
        <v>286</v>
      </c>
      <c r="B114" s="148"/>
      <c r="C114" s="148"/>
      <c r="D114" s="148"/>
      <c r="E114" s="64"/>
      <c r="F114" s="68"/>
      <c r="G114" s="36">
        <v>0</v>
      </c>
      <c r="H114" s="35"/>
      <c r="I114" s="36">
        <v>0</v>
      </c>
      <c r="J114" s="89">
        <f>G114-I114</f>
        <v>0</v>
      </c>
      <c r="K114" s="351" t="s">
        <v>885</v>
      </c>
    </row>
    <row r="115" spans="1:11" ht="15" x14ac:dyDescent="0.25">
      <c r="A115" s="118" t="s">
        <v>253</v>
      </c>
      <c r="B115" s="71"/>
      <c r="C115" s="71"/>
      <c r="D115" s="71"/>
      <c r="E115" s="72"/>
      <c r="F115" s="73"/>
      <c r="G115" s="86">
        <f>SUBTOTAL(9,G113:G114)</f>
        <v>101240</v>
      </c>
      <c r="H115" s="86"/>
      <c r="I115" s="87">
        <f>SUBTOTAL(9,I113:I114)</f>
        <v>32491</v>
      </c>
      <c r="J115" s="87">
        <f>SUBTOTAL(9,J113:J114)</f>
        <v>68749</v>
      </c>
      <c r="K115" s="367" t="s">
        <v>387</v>
      </c>
    </row>
    <row r="116" spans="1:11" ht="15" x14ac:dyDescent="0.25">
      <c r="A116" s="120"/>
      <c r="B116" s="147"/>
      <c r="C116" s="147"/>
      <c r="D116" s="147"/>
      <c r="E116" s="79"/>
      <c r="F116" s="80"/>
      <c r="G116" s="40"/>
      <c r="H116" s="40"/>
      <c r="I116" s="41"/>
      <c r="J116" s="41"/>
      <c r="K116" s="308"/>
    </row>
    <row r="117" spans="1:11" ht="15" x14ac:dyDescent="0.25">
      <c r="A117" s="121" t="s">
        <v>469</v>
      </c>
      <c r="B117" s="147"/>
      <c r="C117" s="147"/>
      <c r="D117" s="147"/>
      <c r="E117" s="79"/>
      <c r="F117" s="80"/>
      <c r="G117" s="16"/>
      <c r="H117" s="16"/>
      <c r="I117" s="37"/>
      <c r="J117" s="41"/>
      <c r="K117" s="351"/>
    </row>
    <row r="118" spans="1:11" ht="15" x14ac:dyDescent="0.25">
      <c r="A118" s="147" t="s">
        <v>286</v>
      </c>
      <c r="B118" s="147"/>
      <c r="C118" s="147"/>
      <c r="D118" s="147"/>
      <c r="E118" s="79"/>
      <c r="F118" s="80"/>
      <c r="G118" s="37">
        <v>75</v>
      </c>
      <c r="H118" s="16"/>
      <c r="I118" s="37">
        <v>75</v>
      </c>
      <c r="J118" s="41">
        <f>+G118-I118</f>
        <v>0</v>
      </c>
      <c r="K118" s="351" t="s">
        <v>886</v>
      </c>
    </row>
    <row r="119" spans="1:11" ht="15" x14ac:dyDescent="0.25">
      <c r="A119" s="74" t="s">
        <v>286</v>
      </c>
      <c r="B119" s="74"/>
      <c r="C119" s="74"/>
      <c r="D119" s="74"/>
      <c r="E119" s="75"/>
      <c r="F119" s="76"/>
      <c r="G119" s="78">
        <v>0</v>
      </c>
      <c r="H119" s="77"/>
      <c r="I119" s="78">
        <v>0</v>
      </c>
      <c r="J119" s="259">
        <f>G119-I119</f>
        <v>0</v>
      </c>
      <c r="K119" s="351" t="s">
        <v>886</v>
      </c>
    </row>
    <row r="120" spans="1:11" ht="15" x14ac:dyDescent="0.25">
      <c r="A120" s="120" t="s">
        <v>471</v>
      </c>
      <c r="B120" s="147"/>
      <c r="C120" s="147"/>
      <c r="D120" s="147"/>
      <c r="E120" s="79"/>
      <c r="F120" s="80"/>
      <c r="G120" s="40">
        <f>SUBTOTAL(9,G118:G119)</f>
        <v>75</v>
      </c>
      <c r="H120" s="41"/>
      <c r="I120" s="41">
        <f>SUBTOTAL(9,I118:I119)</f>
        <v>75</v>
      </c>
      <c r="J120" s="41">
        <f>SUBTOTAL(9,J118:J119)</f>
        <v>0</v>
      </c>
      <c r="K120" s="367" t="s">
        <v>388</v>
      </c>
    </row>
    <row r="121" spans="1:11" ht="15" x14ac:dyDescent="0.25">
      <c r="A121" s="147"/>
      <c r="B121" s="147"/>
      <c r="C121" s="147"/>
      <c r="D121" s="147"/>
      <c r="E121" s="79"/>
      <c r="F121" s="80"/>
      <c r="G121" s="16"/>
      <c r="H121" s="16"/>
      <c r="I121" s="37"/>
      <c r="J121" s="41"/>
      <c r="K121" s="272"/>
    </row>
    <row r="122" spans="1:11" ht="15" x14ac:dyDescent="0.25">
      <c r="A122" s="121" t="s">
        <v>307</v>
      </c>
      <c r="B122" s="147"/>
      <c r="C122" s="147"/>
      <c r="D122" s="147"/>
      <c r="E122" s="79"/>
      <c r="F122" s="80"/>
      <c r="G122" s="16"/>
      <c r="H122" s="16"/>
      <c r="I122" s="37"/>
      <c r="J122" s="41"/>
      <c r="K122" s="351"/>
    </row>
    <row r="123" spans="1:11" ht="15" x14ac:dyDescent="0.25">
      <c r="A123" s="702" t="s">
        <v>1104</v>
      </c>
      <c r="B123" s="147"/>
      <c r="C123" s="147"/>
      <c r="D123" s="147"/>
      <c r="E123" s="79"/>
      <c r="F123" s="80"/>
      <c r="G123" s="37">
        <v>118294</v>
      </c>
      <c r="H123" s="16"/>
      <c r="I123" s="37">
        <v>163588</v>
      </c>
      <c r="J123" s="41">
        <f>+G123-I123</f>
        <v>-45294</v>
      </c>
      <c r="K123" s="351" t="s">
        <v>887</v>
      </c>
    </row>
    <row r="124" spans="1:11" ht="15" x14ac:dyDescent="0.25">
      <c r="A124" s="702" t="s">
        <v>240</v>
      </c>
      <c r="B124" s="147"/>
      <c r="C124" s="147"/>
      <c r="D124" s="147"/>
      <c r="E124" s="79"/>
      <c r="F124" s="80"/>
      <c r="G124" s="37">
        <v>9433</v>
      </c>
      <c r="H124" s="16"/>
      <c r="I124" s="703">
        <v>8598</v>
      </c>
      <c r="J124" s="41">
        <f t="shared" ref="J124:J128" si="1">+G124-I124</f>
        <v>835</v>
      </c>
      <c r="K124" s="351" t="s">
        <v>887</v>
      </c>
    </row>
    <row r="125" spans="1:11" ht="15" x14ac:dyDescent="0.25">
      <c r="A125" s="702" t="s">
        <v>1105</v>
      </c>
      <c r="B125" s="147"/>
      <c r="C125" s="147"/>
      <c r="D125" s="147"/>
      <c r="E125" s="79"/>
      <c r="F125" s="80"/>
      <c r="G125" s="37">
        <v>26177</v>
      </c>
      <c r="H125" s="16"/>
      <c r="I125" s="703">
        <f>3666+7009</f>
        <v>10675</v>
      </c>
      <c r="J125" s="41">
        <f t="shared" si="1"/>
        <v>15502</v>
      </c>
      <c r="K125" s="351" t="s">
        <v>887</v>
      </c>
    </row>
    <row r="126" spans="1:11" ht="15" x14ac:dyDescent="0.25">
      <c r="A126" s="702" t="s">
        <v>1106</v>
      </c>
      <c r="B126" s="147"/>
      <c r="C126" s="147"/>
      <c r="D126" s="147"/>
      <c r="E126" s="79"/>
      <c r="F126" s="80"/>
      <c r="G126" s="37">
        <v>115386</v>
      </c>
      <c r="H126" s="16"/>
      <c r="I126" s="704">
        <f>160356+3860</f>
        <v>164216</v>
      </c>
      <c r="J126" s="41">
        <f t="shared" si="1"/>
        <v>-48830</v>
      </c>
      <c r="K126" s="351" t="s">
        <v>887</v>
      </c>
    </row>
    <row r="127" spans="1:11" ht="15" x14ac:dyDescent="0.25">
      <c r="A127" s="702" t="s">
        <v>1107</v>
      </c>
      <c r="B127" s="147"/>
      <c r="C127" s="147"/>
      <c r="D127" s="147"/>
      <c r="E127" s="79"/>
      <c r="F127" s="80"/>
      <c r="G127" s="37">
        <v>46434</v>
      </c>
      <c r="H127" s="16"/>
      <c r="I127" s="703">
        <v>24811</v>
      </c>
      <c r="J127" s="41">
        <f t="shared" si="1"/>
        <v>21623</v>
      </c>
      <c r="K127" s="351" t="s">
        <v>887</v>
      </c>
    </row>
    <row r="128" spans="1:11" ht="15" x14ac:dyDescent="0.25">
      <c r="A128" s="702" t="s">
        <v>1108</v>
      </c>
      <c r="B128" s="147"/>
      <c r="C128" s="147"/>
      <c r="D128" s="147"/>
      <c r="E128" s="79"/>
      <c r="F128" s="80"/>
      <c r="G128" s="37">
        <v>3491</v>
      </c>
      <c r="H128" s="16"/>
      <c r="I128" s="703">
        <v>4741</v>
      </c>
      <c r="J128" s="41">
        <f t="shared" si="1"/>
        <v>-1250</v>
      </c>
      <c r="K128" s="351" t="s">
        <v>887</v>
      </c>
    </row>
    <row r="129" spans="1:11" ht="15" x14ac:dyDescent="0.25">
      <c r="A129" s="702" t="s">
        <v>243</v>
      </c>
      <c r="B129" s="147"/>
      <c r="C129" s="147"/>
      <c r="D129" s="147"/>
      <c r="E129" s="79"/>
      <c r="F129" s="80"/>
      <c r="G129" s="36">
        <v>74931</v>
      </c>
      <c r="H129" s="35"/>
      <c r="I129" s="703">
        <v>63008</v>
      </c>
      <c r="J129" s="89">
        <f>G129-I129</f>
        <v>11923</v>
      </c>
      <c r="K129" s="351" t="s">
        <v>887</v>
      </c>
    </row>
    <row r="130" spans="1:11" ht="15" x14ac:dyDescent="0.25">
      <c r="A130" s="118" t="s">
        <v>308</v>
      </c>
      <c r="B130" s="71"/>
      <c r="C130" s="71"/>
      <c r="D130" s="71"/>
      <c r="E130" s="72"/>
      <c r="F130" s="73"/>
      <c r="G130" s="86">
        <f>SUBTOTAL(9,G123:G129)</f>
        <v>394146</v>
      </c>
      <c r="H130" s="86"/>
      <c r="I130" s="86">
        <f>SUBTOTAL(9,I123:I129)</f>
        <v>439637</v>
      </c>
      <c r="J130" s="86">
        <f>SUBTOTAL(9,J123:J129)</f>
        <v>-45491</v>
      </c>
      <c r="K130" s="367" t="s">
        <v>389</v>
      </c>
    </row>
    <row r="131" spans="1:11" ht="15" x14ac:dyDescent="0.25">
      <c r="A131" s="147"/>
      <c r="B131" s="147"/>
      <c r="C131" s="147"/>
      <c r="D131" s="147"/>
      <c r="E131" s="79"/>
      <c r="F131" s="80"/>
      <c r="G131" s="16"/>
      <c r="H131" s="16"/>
      <c r="I131" s="37"/>
      <c r="J131" s="41"/>
      <c r="K131" s="272"/>
    </row>
    <row r="132" spans="1:11" ht="15" x14ac:dyDescent="0.25">
      <c r="A132" s="124" t="s">
        <v>336</v>
      </c>
      <c r="B132" s="83"/>
      <c r="C132" s="83"/>
      <c r="D132" s="83"/>
      <c r="E132" s="84"/>
      <c r="F132" s="85"/>
      <c r="G132" s="38">
        <f>SUBTOTAL(9,G101:G131)</f>
        <v>495461</v>
      </c>
      <c r="H132" s="38"/>
      <c r="I132" s="39">
        <f>SUBTOTAL(9,I101:I131)</f>
        <v>472203</v>
      </c>
      <c r="J132" s="39">
        <f>SUBTOTAL(9,J101:J131)</f>
        <v>23258</v>
      </c>
      <c r="K132" s="366" t="s">
        <v>888</v>
      </c>
    </row>
    <row r="133" spans="1:11" ht="15" x14ac:dyDescent="0.25">
      <c r="A133" s="147"/>
      <c r="B133" s="147"/>
      <c r="C133" s="147"/>
      <c r="D133" s="147"/>
      <c r="E133" s="79"/>
      <c r="F133" s="80"/>
      <c r="G133" s="16"/>
      <c r="H133" s="16"/>
      <c r="I133" s="37"/>
      <c r="J133" s="41"/>
      <c r="K133" s="272"/>
    </row>
    <row r="134" spans="1:11" ht="15" x14ac:dyDescent="0.25">
      <c r="A134" s="122" t="s">
        <v>326</v>
      </c>
      <c r="B134" s="147"/>
      <c r="C134" s="147"/>
      <c r="D134" s="147"/>
      <c r="E134" s="79"/>
      <c r="F134" s="80"/>
      <c r="G134" s="16"/>
      <c r="H134" s="16"/>
      <c r="I134" s="37"/>
      <c r="J134" s="41"/>
      <c r="K134" s="351"/>
    </row>
    <row r="135" spans="1:11" ht="15" x14ac:dyDescent="0.25">
      <c r="A135" s="147" t="s">
        <v>934</v>
      </c>
      <c r="B135" s="147"/>
      <c r="C135" s="147"/>
      <c r="D135" s="147"/>
      <c r="E135" s="79"/>
      <c r="F135" s="80"/>
      <c r="G135" s="37">
        <v>24788</v>
      </c>
      <c r="H135" s="16"/>
      <c r="I135" s="705">
        <v>29576</v>
      </c>
      <c r="J135" s="41">
        <f>+G135-I135</f>
        <v>-4788</v>
      </c>
      <c r="K135" s="351" t="s">
        <v>889</v>
      </c>
    </row>
    <row r="136" spans="1:11" ht="15" x14ac:dyDescent="0.25">
      <c r="A136" s="147" t="s">
        <v>935</v>
      </c>
      <c r="B136" s="147"/>
      <c r="C136" s="147"/>
      <c r="D136" s="147"/>
      <c r="E136" s="79"/>
      <c r="F136" s="80"/>
      <c r="G136" s="37">
        <v>5019</v>
      </c>
      <c r="H136" s="16"/>
      <c r="I136" s="705">
        <v>5196</v>
      </c>
      <c r="J136" s="41">
        <f t="shared" ref="J136:J139" si="2">+G136-I136</f>
        <v>-177</v>
      </c>
      <c r="K136" s="351" t="s">
        <v>889</v>
      </c>
    </row>
    <row r="137" spans="1:11" ht="15" x14ac:dyDescent="0.25">
      <c r="A137" s="147" t="s">
        <v>939</v>
      </c>
      <c r="B137" s="147"/>
      <c r="C137" s="147"/>
      <c r="D137" s="147"/>
      <c r="E137" s="79"/>
      <c r="F137" s="80"/>
      <c r="G137" s="37">
        <v>4314</v>
      </c>
      <c r="H137" s="16"/>
      <c r="I137" s="705">
        <v>4245</v>
      </c>
      <c r="J137" s="41">
        <f t="shared" si="2"/>
        <v>69</v>
      </c>
      <c r="K137" s="351" t="s">
        <v>889</v>
      </c>
    </row>
    <row r="138" spans="1:11" ht="15" x14ac:dyDescent="0.25">
      <c r="A138" s="147" t="s">
        <v>1109</v>
      </c>
      <c r="B138" s="147"/>
      <c r="C138" s="147"/>
      <c r="D138" s="147"/>
      <c r="E138" s="79"/>
      <c r="F138" s="80"/>
      <c r="G138" s="37">
        <v>-847</v>
      </c>
      <c r="H138" s="16"/>
      <c r="I138" s="705">
        <v>581</v>
      </c>
      <c r="J138" s="41">
        <f t="shared" si="2"/>
        <v>-1428</v>
      </c>
      <c r="K138" s="351" t="s">
        <v>889</v>
      </c>
    </row>
    <row r="139" spans="1:11" ht="15" x14ac:dyDescent="0.25">
      <c r="A139" s="74" t="s">
        <v>1110</v>
      </c>
      <c r="B139" s="147"/>
      <c r="C139" s="147"/>
      <c r="D139" s="147"/>
      <c r="E139" s="79"/>
      <c r="F139" s="80"/>
      <c r="G139" s="37">
        <v>6273</v>
      </c>
      <c r="H139" s="77"/>
      <c r="I139" s="706">
        <v>6790</v>
      </c>
      <c r="J139" s="41">
        <f t="shared" si="2"/>
        <v>-517</v>
      </c>
      <c r="K139" s="351" t="s">
        <v>889</v>
      </c>
    </row>
    <row r="140" spans="1:11" ht="15" x14ac:dyDescent="0.25">
      <c r="A140" s="124" t="s">
        <v>327</v>
      </c>
      <c r="B140" s="83"/>
      <c r="C140" s="83"/>
      <c r="D140" s="83"/>
      <c r="E140" s="84"/>
      <c r="F140" s="85"/>
      <c r="G140" s="38">
        <f>SUBTOTAL(9,G135:G139)</f>
        <v>39547</v>
      </c>
      <c r="H140" s="38"/>
      <c r="I140" s="39">
        <f>SUBTOTAL(9,I135:I139)</f>
        <v>46388</v>
      </c>
      <c r="J140" s="39">
        <f>SUBTOTAL(9,J135:J139)</f>
        <v>-6841</v>
      </c>
      <c r="K140" s="368" t="s">
        <v>890</v>
      </c>
    </row>
    <row r="141" spans="1:11" ht="15" x14ac:dyDescent="0.25">
      <c r="A141" s="148"/>
      <c r="B141" s="148"/>
      <c r="C141" s="148"/>
      <c r="D141" s="148"/>
      <c r="E141" s="64"/>
      <c r="F141" s="68"/>
      <c r="G141" s="35"/>
      <c r="H141" s="35"/>
      <c r="I141" s="36"/>
      <c r="J141" s="89"/>
      <c r="K141" s="272"/>
    </row>
    <row r="142" spans="1:11" ht="15" x14ac:dyDescent="0.25">
      <c r="A142" s="124" t="s">
        <v>346</v>
      </c>
      <c r="B142" s="83"/>
      <c r="C142" s="83"/>
      <c r="D142" s="83"/>
      <c r="E142" s="84"/>
      <c r="F142" s="85"/>
      <c r="G142" s="38">
        <f>SUBTOTAL(9,G101:G141)</f>
        <v>535008</v>
      </c>
      <c r="H142" s="38"/>
      <c r="I142" s="39">
        <f>SUBTOTAL(9,I101:I141)</f>
        <v>518591</v>
      </c>
      <c r="J142" s="39">
        <f>SUBTOTAL(9,J101:J141)</f>
        <v>16417</v>
      </c>
      <c r="K142" s="366" t="s">
        <v>891</v>
      </c>
    </row>
    <row r="146" spans="1:10" ht="24" customHeight="1" x14ac:dyDescent="0.2"/>
    <row r="147" spans="1:10" x14ac:dyDescent="0.2">
      <c r="A147" s="762" t="s">
        <v>1140</v>
      </c>
      <c r="B147" s="760"/>
      <c r="C147" s="760"/>
      <c r="D147" s="760"/>
      <c r="E147" s="760"/>
      <c r="F147" s="760"/>
      <c r="G147" s="760"/>
      <c r="H147" s="760"/>
      <c r="I147" s="760"/>
      <c r="J147" s="760"/>
    </row>
    <row r="148" spans="1:10" x14ac:dyDescent="0.2">
      <c r="A148" s="760"/>
      <c r="B148" s="760"/>
      <c r="C148" s="760"/>
      <c r="D148" s="760"/>
      <c r="E148" s="760"/>
      <c r="F148" s="760"/>
      <c r="G148" s="760"/>
      <c r="H148" s="760"/>
      <c r="I148" s="760"/>
      <c r="J148" s="760"/>
    </row>
    <row r="149" spans="1:10" ht="18" customHeight="1" x14ac:dyDescent="0.2">
      <c r="A149" s="760"/>
      <c r="B149" s="760"/>
      <c r="C149" s="760"/>
      <c r="D149" s="760"/>
      <c r="E149" s="760"/>
      <c r="F149" s="760"/>
      <c r="G149" s="760"/>
      <c r="H149" s="760"/>
      <c r="I149" s="760"/>
      <c r="J149" s="760"/>
    </row>
    <row r="150" spans="1:10" x14ac:dyDescent="0.2">
      <c r="A150" s="760"/>
      <c r="B150" s="760"/>
      <c r="C150" s="760"/>
      <c r="D150" s="760"/>
      <c r="E150" s="760"/>
      <c r="F150" s="760"/>
      <c r="G150" s="760"/>
      <c r="H150" s="760"/>
      <c r="I150" s="760"/>
      <c r="J150" s="760"/>
    </row>
    <row r="151" spans="1:10" ht="28.5" customHeight="1" x14ac:dyDescent="0.2">
      <c r="A151" s="760"/>
      <c r="B151" s="760"/>
      <c r="C151" s="760"/>
      <c r="D151" s="760"/>
      <c r="E151" s="760"/>
      <c r="F151" s="760"/>
      <c r="G151" s="760"/>
      <c r="H151" s="760"/>
      <c r="I151" s="760"/>
      <c r="J151" s="760"/>
    </row>
    <row r="152" spans="1:10" ht="34.5" customHeight="1" x14ac:dyDescent="0.2">
      <c r="A152" s="760"/>
      <c r="B152" s="760"/>
      <c r="C152" s="760"/>
      <c r="D152" s="760"/>
      <c r="E152" s="760"/>
      <c r="F152" s="760"/>
      <c r="G152" s="760"/>
      <c r="H152" s="760"/>
      <c r="I152" s="760"/>
      <c r="J152" s="760"/>
    </row>
  </sheetData>
  <sheetProtection formatCells="0" formatColumns="0" formatRows="0" insertRows="0"/>
  <mergeCells count="9">
    <mergeCell ref="A147:J152"/>
    <mergeCell ref="K92:K93"/>
    <mergeCell ref="A6:J9"/>
    <mergeCell ref="A10:J11"/>
    <mergeCell ref="I92:I93"/>
    <mergeCell ref="J92:J93"/>
    <mergeCell ref="A92:A93"/>
    <mergeCell ref="G92:G93"/>
    <mergeCell ref="H92:H93"/>
  </mergeCells>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rowBreaks count="1" manualBreakCount="1">
    <brk id="94"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zoomScaleNormal="100" workbookViewId="0">
      <selection activeCell="D12" sqref="D12"/>
    </sheetView>
  </sheetViews>
  <sheetFormatPr baseColWidth="10" defaultRowHeight="12.75" x14ac:dyDescent="0.2"/>
  <cols>
    <col min="1" max="1" width="68.85546875" style="50" customWidth="1"/>
    <col min="2" max="16384" width="11.42578125" style="50"/>
  </cols>
  <sheetData>
    <row r="2" spans="1:6" x14ac:dyDescent="0.2">
      <c r="A2" s="471" t="str">
        <f>Resultatregnskap!A3</f>
        <v>Virksomhet: NTNU</v>
      </c>
    </row>
    <row r="3" spans="1:6" ht="15" customHeight="1" x14ac:dyDescent="0.2"/>
    <row r="4" spans="1:6" ht="15" x14ac:dyDescent="0.25">
      <c r="A4" s="123" t="s">
        <v>474</v>
      </c>
      <c r="B4" s="123"/>
      <c r="C4" s="123"/>
      <c r="D4" s="256"/>
      <c r="E4" s="256"/>
    </row>
    <row r="5" spans="1:6" ht="15" x14ac:dyDescent="0.25">
      <c r="A5" s="148"/>
      <c r="B5" s="65"/>
      <c r="C5" s="65"/>
      <c r="D5" s="148"/>
    </row>
    <row r="6" spans="1:6" ht="15" x14ac:dyDescent="0.25">
      <c r="A6" s="148"/>
      <c r="B6" s="555">
        <v>41394</v>
      </c>
      <c r="C6" s="288">
        <v>41029</v>
      </c>
      <c r="D6" s="288">
        <v>41274</v>
      </c>
      <c r="E6" s="50" t="s">
        <v>352</v>
      </c>
    </row>
    <row r="7" spans="1:6" ht="15" x14ac:dyDescent="0.25">
      <c r="A7" s="553" t="s">
        <v>947</v>
      </c>
      <c r="B7" s="287">
        <v>54151</v>
      </c>
      <c r="C7" s="634">
        <v>45708</v>
      </c>
      <c r="D7" s="286">
        <v>48789</v>
      </c>
      <c r="E7" s="549" t="s">
        <v>661</v>
      </c>
    </row>
    <row r="8" spans="1:6" ht="15" x14ac:dyDescent="0.25">
      <c r="A8" s="553" t="s">
        <v>948</v>
      </c>
      <c r="B8" s="287">
        <v>-97752</v>
      </c>
      <c r="C8" s="636">
        <v>-91137</v>
      </c>
      <c r="D8" s="286">
        <v>-103251</v>
      </c>
      <c r="E8" s="549" t="s">
        <v>662</v>
      </c>
    </row>
    <row r="9" spans="1:6" ht="15" x14ac:dyDescent="0.25">
      <c r="A9" s="554" t="s">
        <v>949</v>
      </c>
      <c r="B9" s="557">
        <f>SUM(B7:B8)</f>
        <v>-43601</v>
      </c>
      <c r="C9" s="558">
        <f>SUM(C7:C8)</f>
        <v>-45429</v>
      </c>
      <c r="D9" s="558">
        <f>SUM(D7:D8)</f>
        <v>-54462</v>
      </c>
      <c r="E9" s="556"/>
      <c r="F9" s="290"/>
    </row>
    <row r="10" spans="1:6" ht="15" x14ac:dyDescent="0.25">
      <c r="A10" s="550"/>
      <c r="B10" s="65"/>
      <c r="C10" s="65"/>
      <c r="D10" s="550"/>
    </row>
    <row r="11" spans="1:6" ht="15" x14ac:dyDescent="0.25">
      <c r="A11" s="550"/>
      <c r="B11" s="65"/>
      <c r="C11" s="65"/>
      <c r="D11" s="550"/>
    </row>
    <row r="12" spans="1:6" ht="15" x14ac:dyDescent="0.25">
      <c r="A12" s="283" t="s">
        <v>112</v>
      </c>
      <c r="B12" s="283"/>
      <c r="C12" s="283"/>
      <c r="D12" s="42"/>
      <c r="E12" s="99"/>
    </row>
    <row r="13" spans="1:6" ht="15" x14ac:dyDescent="0.25">
      <c r="A13" s="42"/>
      <c r="B13" s="275">
        <f>Resultatregnskap!C5</f>
        <v>41394</v>
      </c>
      <c r="C13" s="257">
        <f>Resultatregnskap!D5</f>
        <v>41029</v>
      </c>
      <c r="D13" s="257">
        <f>Resultatregnskap!E5</f>
        <v>41274</v>
      </c>
      <c r="E13" s="536" t="s">
        <v>352</v>
      </c>
    </row>
    <row r="14" spans="1:6" ht="15" x14ac:dyDescent="0.25">
      <c r="A14" s="148"/>
      <c r="B14" s="65"/>
      <c r="C14" s="65"/>
      <c r="D14" s="148"/>
      <c r="E14" s="263"/>
    </row>
    <row r="15" spans="1:6" ht="15" x14ac:dyDescent="0.25">
      <c r="A15" s="553" t="s">
        <v>239</v>
      </c>
      <c r="B15" s="36">
        <v>1001</v>
      </c>
      <c r="C15" s="721">
        <v>1550</v>
      </c>
      <c r="D15" s="36">
        <v>285</v>
      </c>
      <c r="E15" s="282" t="s">
        <v>853</v>
      </c>
    </row>
    <row r="16" spans="1:6" ht="15" x14ac:dyDescent="0.25">
      <c r="A16" s="553" t="s">
        <v>240</v>
      </c>
      <c r="B16" s="36">
        <v>1330</v>
      </c>
      <c r="C16" s="721">
        <v>670</v>
      </c>
      <c r="D16" s="36">
        <v>647</v>
      </c>
      <c r="E16" s="282" t="s">
        <v>853</v>
      </c>
    </row>
    <row r="17" spans="1:5" ht="15" x14ac:dyDescent="0.25">
      <c r="A17" s="553" t="s">
        <v>242</v>
      </c>
      <c r="B17" s="36">
        <v>40256</v>
      </c>
      <c r="C17" s="721">
        <v>35107</v>
      </c>
      <c r="D17" s="36">
        <v>37009</v>
      </c>
      <c r="E17" s="282" t="s">
        <v>853</v>
      </c>
    </row>
    <row r="18" spans="1:5" ht="15" x14ac:dyDescent="0.25">
      <c r="A18" s="553" t="s">
        <v>950</v>
      </c>
      <c r="B18" s="36">
        <v>1433</v>
      </c>
      <c r="C18" s="633">
        <v>141</v>
      </c>
      <c r="D18" s="36">
        <v>752</v>
      </c>
      <c r="E18" s="282" t="s">
        <v>853</v>
      </c>
    </row>
    <row r="19" spans="1:5" ht="16.5" customHeight="1" x14ac:dyDescent="0.25">
      <c r="A19" s="553" t="s">
        <v>243</v>
      </c>
      <c r="B19" s="36">
        <v>10131</v>
      </c>
      <c r="C19" s="633">
        <v>8240</v>
      </c>
      <c r="D19" s="36">
        <v>10096</v>
      </c>
      <c r="E19" s="282" t="s">
        <v>853</v>
      </c>
    </row>
    <row r="20" spans="1:5" ht="15" x14ac:dyDescent="0.25">
      <c r="A20" s="281" t="s">
        <v>189</v>
      </c>
      <c r="B20" s="38">
        <f>SUM(B15:B19)</f>
        <v>54151</v>
      </c>
      <c r="C20" s="39">
        <f>SUM(C15:C19)</f>
        <v>45708</v>
      </c>
      <c r="D20" s="39">
        <f>SUM(D15:D19)</f>
        <v>48789</v>
      </c>
      <c r="E20" s="477" t="s">
        <v>661</v>
      </c>
    </row>
    <row r="21" spans="1:5" ht="15" x14ac:dyDescent="0.25">
      <c r="A21" s="148"/>
      <c r="B21" s="65"/>
      <c r="C21" s="65"/>
      <c r="D21" s="148"/>
      <c r="E21" s="163"/>
    </row>
    <row r="22" spans="1:5" ht="15" x14ac:dyDescent="0.25">
      <c r="A22" s="148"/>
      <c r="B22" s="65"/>
      <c r="C22" s="65"/>
      <c r="D22" s="148"/>
      <c r="E22" s="163"/>
    </row>
    <row r="23" spans="1:5" ht="15" x14ac:dyDescent="0.25">
      <c r="A23" s="148"/>
      <c r="B23" s="65"/>
      <c r="C23" s="65"/>
      <c r="D23" s="148"/>
      <c r="E23" s="163"/>
    </row>
    <row r="24" spans="1:5" ht="15" x14ac:dyDescent="0.25">
      <c r="A24" s="283" t="s">
        <v>188</v>
      </c>
      <c r="B24" s="283"/>
      <c r="C24" s="283"/>
      <c r="D24" s="42"/>
      <c r="E24" s="282"/>
    </row>
    <row r="25" spans="1:5" ht="15" x14ac:dyDescent="0.25">
      <c r="A25" s="42"/>
      <c r="B25" s="275">
        <f>B13</f>
        <v>41394</v>
      </c>
      <c r="C25" s="257">
        <f>Resultatregnskap!D5</f>
        <v>41029</v>
      </c>
      <c r="D25" s="257">
        <f>D13</f>
        <v>41274</v>
      </c>
      <c r="E25" s="282"/>
    </row>
    <row r="26" spans="1:5" ht="15" x14ac:dyDescent="0.25">
      <c r="A26" s="148"/>
      <c r="B26" s="65"/>
      <c r="C26" s="65"/>
      <c r="D26" s="148"/>
      <c r="E26" s="163"/>
    </row>
    <row r="27" spans="1:5" ht="15" x14ac:dyDescent="0.25">
      <c r="A27" s="553" t="s">
        <v>239</v>
      </c>
      <c r="B27" s="286">
        <v>7525</v>
      </c>
      <c r="C27" s="721">
        <v>7091</v>
      </c>
      <c r="D27" s="550">
        <v>9465</v>
      </c>
      <c r="E27" s="282" t="s">
        <v>893</v>
      </c>
    </row>
    <row r="28" spans="1:5" ht="15" x14ac:dyDescent="0.25">
      <c r="A28" s="553" t="s">
        <v>240</v>
      </c>
      <c r="B28" s="286">
        <v>6198</v>
      </c>
      <c r="C28" s="721">
        <v>1833</v>
      </c>
      <c r="D28" s="550">
        <v>2472</v>
      </c>
      <c r="E28" s="282" t="s">
        <v>893</v>
      </c>
    </row>
    <row r="29" spans="1:5" ht="15" x14ac:dyDescent="0.25">
      <c r="A29" s="553" t="s">
        <v>242</v>
      </c>
      <c r="B29" s="286">
        <v>52261</v>
      </c>
      <c r="C29" s="721">
        <v>52795</v>
      </c>
      <c r="D29" s="550">
        <v>59604</v>
      </c>
      <c r="E29" s="282" t="s">
        <v>893</v>
      </c>
    </row>
    <row r="30" spans="1:5" ht="15" x14ac:dyDescent="0.25">
      <c r="A30" s="553" t="s">
        <v>950</v>
      </c>
      <c r="B30" s="286">
        <v>9995</v>
      </c>
      <c r="C30" s="633">
        <v>12404</v>
      </c>
      <c r="D30" s="550">
        <v>9951</v>
      </c>
      <c r="E30" s="282" t="s">
        <v>893</v>
      </c>
    </row>
    <row r="31" spans="1:5" ht="15" x14ac:dyDescent="0.25">
      <c r="A31" s="553" t="s">
        <v>243</v>
      </c>
      <c r="B31" s="36">
        <v>21773</v>
      </c>
      <c r="C31" s="633">
        <v>17014</v>
      </c>
      <c r="D31" s="36">
        <v>21759</v>
      </c>
      <c r="E31" s="282" t="s">
        <v>893</v>
      </c>
    </row>
    <row r="32" spans="1:5" ht="15" x14ac:dyDescent="0.25">
      <c r="A32" s="281" t="s">
        <v>107</v>
      </c>
      <c r="B32" s="38">
        <f>SUM(B27:B31)</f>
        <v>97752</v>
      </c>
      <c r="C32" s="39">
        <f>SUM(C27:C31)</f>
        <v>91137</v>
      </c>
      <c r="D32" s="39">
        <f>SUM(D27:D31)</f>
        <v>103251</v>
      </c>
      <c r="E32" s="477" t="s">
        <v>662</v>
      </c>
    </row>
    <row r="33" spans="1:4" ht="15" x14ac:dyDescent="0.25">
      <c r="A33" s="148"/>
      <c r="B33" s="65"/>
      <c r="C33" s="65"/>
      <c r="D33" s="148"/>
    </row>
    <row r="34" spans="1:4" ht="15" x14ac:dyDescent="0.25">
      <c r="A34" s="148"/>
      <c r="B34" s="65"/>
      <c r="C34" s="65"/>
      <c r="D34" s="148"/>
    </row>
    <row r="35" spans="1:4" ht="15" x14ac:dyDescent="0.25">
      <c r="A35" s="149"/>
      <c r="B35" s="65"/>
      <c r="C35" s="65"/>
      <c r="D35" s="148"/>
    </row>
    <row r="36" spans="1:4" ht="15" x14ac:dyDescent="0.25">
      <c r="A36" s="148"/>
      <c r="B36" s="65"/>
      <c r="C36" s="65"/>
      <c r="D36" s="148"/>
    </row>
    <row r="37" spans="1:4" ht="15" x14ac:dyDescent="0.25">
      <c r="A37" s="148"/>
      <c r="B37" s="65"/>
      <c r="C37" s="65"/>
      <c r="D37" s="148"/>
    </row>
    <row r="38" spans="1:4" ht="15" x14ac:dyDescent="0.25">
      <c r="A38" s="148"/>
      <c r="B38" s="65"/>
      <c r="C38" s="65"/>
      <c r="D38" s="148"/>
    </row>
    <row r="39" spans="1:4" ht="15" x14ac:dyDescent="0.25">
      <c r="A39" s="148"/>
      <c r="B39" s="65"/>
      <c r="C39" s="65"/>
      <c r="D39" s="148"/>
    </row>
    <row r="40" spans="1:4" ht="15" x14ac:dyDescent="0.25">
      <c r="A40" s="149"/>
      <c r="B40" s="65"/>
      <c r="C40" s="65"/>
      <c r="D40" s="148"/>
    </row>
    <row r="41" spans="1:4" ht="15" x14ac:dyDescent="0.25">
      <c r="A41" s="148"/>
      <c r="B41" s="65"/>
      <c r="C41" s="65"/>
      <c r="D41" s="148"/>
    </row>
    <row r="42" spans="1:4" ht="15" x14ac:dyDescent="0.25">
      <c r="A42" s="148"/>
      <c r="B42" s="65"/>
      <c r="C42" s="65"/>
      <c r="D42" s="148"/>
    </row>
    <row r="43" spans="1:4" ht="15" x14ac:dyDescent="0.25">
      <c r="A43" s="148"/>
      <c r="B43" s="65"/>
      <c r="C43" s="65"/>
      <c r="D43" s="148"/>
    </row>
    <row r="44" spans="1:4" ht="14.25" x14ac:dyDescent="0.2">
      <c r="A44" s="65"/>
    </row>
    <row r="46" spans="1:4" x14ac:dyDescent="0.2">
      <c r="A46" s="129"/>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7" zoomScaleNormal="100" workbookViewId="0">
      <selection activeCell="I39" sqref="I39"/>
    </sheetView>
  </sheetViews>
  <sheetFormatPr baseColWidth="10" defaultRowHeight="12.75" x14ac:dyDescent="0.2"/>
  <cols>
    <col min="1" max="1" width="68.7109375" style="50" customWidth="1"/>
    <col min="2" max="16384" width="11.42578125" style="50"/>
  </cols>
  <sheetData>
    <row r="1" spans="1:6" ht="15" customHeight="1" x14ac:dyDescent="0.2"/>
    <row r="2" spans="1:6" ht="15" customHeight="1" x14ac:dyDescent="0.2">
      <c r="A2" s="471" t="str">
        <f>Resultatregnskap!A3</f>
        <v>Virksomhet: NTNU</v>
      </c>
    </row>
    <row r="3" spans="1:6" ht="15" customHeight="1" x14ac:dyDescent="0.2"/>
    <row r="4" spans="1:6" ht="15" x14ac:dyDescent="0.25">
      <c r="A4" s="371" t="s">
        <v>475</v>
      </c>
      <c r="B4" s="123"/>
      <c r="C4" s="123"/>
      <c r="D4" s="256"/>
      <c r="E4" s="256"/>
    </row>
    <row r="5" spans="1:6" ht="15" x14ac:dyDescent="0.25">
      <c r="A5" s="148"/>
      <c r="B5" s="65"/>
      <c r="C5" s="65"/>
      <c r="D5" s="148"/>
    </row>
    <row r="6" spans="1:6" ht="15" x14ac:dyDescent="0.25">
      <c r="A6" s="42"/>
      <c r="B6" s="275">
        <f>Resultatregnskap!C5</f>
        <v>41394</v>
      </c>
      <c r="C6" s="257">
        <f>Resultatregnskap!D5</f>
        <v>41029</v>
      </c>
      <c r="D6" s="257">
        <f>Resultatregnskap!E5</f>
        <v>41274</v>
      </c>
      <c r="E6" s="219" t="s">
        <v>352</v>
      </c>
    </row>
    <row r="7" spans="1:6" ht="15" x14ac:dyDescent="0.25">
      <c r="A7" s="148"/>
      <c r="B7" s="65"/>
      <c r="C7" s="65"/>
      <c r="D7" s="148"/>
      <c r="E7" s="263"/>
    </row>
    <row r="8" spans="1:6" ht="15" x14ac:dyDescent="0.25">
      <c r="A8" s="710" t="s">
        <v>117</v>
      </c>
      <c r="B8" s="711">
        <v>1478852</v>
      </c>
      <c r="C8" s="641">
        <v>1495934</v>
      </c>
      <c r="D8" s="633">
        <v>1355644</v>
      </c>
      <c r="E8" s="644" t="s">
        <v>663</v>
      </c>
    </row>
    <row r="9" spans="1:6" ht="15" x14ac:dyDescent="0.25">
      <c r="A9" s="710" t="s">
        <v>1111</v>
      </c>
      <c r="B9" s="711">
        <v>39669</v>
      </c>
      <c r="C9" s="641">
        <v>63517</v>
      </c>
      <c r="D9" s="633">
        <v>51300</v>
      </c>
      <c r="E9" s="644" t="s">
        <v>663</v>
      </c>
    </row>
    <row r="10" spans="1:6" ht="15" x14ac:dyDescent="0.25">
      <c r="A10" s="710" t="s">
        <v>1112</v>
      </c>
      <c r="B10" s="711">
        <f>56379-8425</f>
        <v>47954</v>
      </c>
      <c r="C10" s="641">
        <v>36720</v>
      </c>
      <c r="D10" s="633">
        <v>33228</v>
      </c>
      <c r="E10" s="644" t="s">
        <v>664</v>
      </c>
    </row>
    <row r="11" spans="1:6" ht="15" x14ac:dyDescent="0.25">
      <c r="A11" s="710" t="s">
        <v>1113</v>
      </c>
      <c r="B11" s="712">
        <v>11</v>
      </c>
      <c r="C11" s="641">
        <v>11</v>
      </c>
      <c r="D11" s="633">
        <v>11</v>
      </c>
      <c r="E11" s="644" t="s">
        <v>665</v>
      </c>
    </row>
    <row r="12" spans="1:6" ht="15" x14ac:dyDescent="0.25">
      <c r="A12" s="124" t="s">
        <v>116</v>
      </c>
      <c r="B12" s="38">
        <f>SUM(B8:B11)</f>
        <v>1566486</v>
      </c>
      <c r="C12" s="39">
        <f>SUM(C8:C11)</f>
        <v>1596182</v>
      </c>
      <c r="D12" s="39">
        <f>SUM(D8:D11)</f>
        <v>1440183</v>
      </c>
      <c r="E12" s="477" t="s">
        <v>666</v>
      </c>
      <c r="F12" s="290"/>
    </row>
    <row r="15" spans="1:6" x14ac:dyDescent="0.2">
      <c r="A15" s="289"/>
    </row>
    <row r="17" spans="1:2" ht="15" x14ac:dyDescent="0.25">
      <c r="A17" s="642" t="s">
        <v>1136</v>
      </c>
    </row>
    <row r="18" spans="1:2" ht="15" x14ac:dyDescent="0.25">
      <c r="A18" s="642"/>
    </row>
    <row r="19" spans="1:2" ht="15" x14ac:dyDescent="0.25">
      <c r="A19" s="642" t="s">
        <v>1114</v>
      </c>
      <c r="B19" s="50">
        <v>-86</v>
      </c>
    </row>
    <row r="20" spans="1:2" ht="15" x14ac:dyDescent="0.25">
      <c r="A20" s="642" t="s">
        <v>1115</v>
      </c>
      <c r="B20" s="50">
        <v>-10</v>
      </c>
    </row>
    <row r="21" spans="1:2" ht="15" x14ac:dyDescent="0.25">
      <c r="A21" s="642" t="s">
        <v>1116</v>
      </c>
      <c r="B21" s="50">
        <v>52</v>
      </c>
    </row>
    <row r="22" spans="1:2" ht="15" x14ac:dyDescent="0.25">
      <c r="A22" s="642" t="s">
        <v>1117</v>
      </c>
      <c r="B22" s="50">
        <v>77</v>
      </c>
    </row>
    <row r="23" spans="1:2" ht="15" x14ac:dyDescent="0.25">
      <c r="A23" s="642" t="s">
        <v>1118</v>
      </c>
      <c r="B23" s="50">
        <v>129</v>
      </c>
    </row>
    <row r="24" spans="1:2" ht="15" x14ac:dyDescent="0.25">
      <c r="A24" s="642" t="s">
        <v>1119</v>
      </c>
      <c r="B24" s="50">
        <v>-20</v>
      </c>
    </row>
    <row r="25" spans="1:2" ht="15" x14ac:dyDescent="0.25">
      <c r="A25" s="642" t="s">
        <v>1120</v>
      </c>
      <c r="B25" s="50">
        <v>-16</v>
      </c>
    </row>
    <row r="26" spans="1:2" ht="15" x14ac:dyDescent="0.25">
      <c r="A26" s="642"/>
      <c r="B26" s="50">
        <f>SUM(B19:B25)</f>
        <v>126</v>
      </c>
    </row>
    <row r="27" spans="1:2" ht="15" x14ac:dyDescent="0.25">
      <c r="A27" s="642"/>
    </row>
    <row r="28" spans="1:2" ht="15" x14ac:dyDescent="0.25">
      <c r="A28" s="642"/>
      <c r="B28" s="642"/>
    </row>
    <row r="29" spans="1:2" ht="15" x14ac:dyDescent="0.25">
      <c r="A29" s="642"/>
      <c r="B29" s="642"/>
    </row>
    <row r="30" spans="1:2" ht="15" x14ac:dyDescent="0.25">
      <c r="A30" s="642"/>
      <c r="B30" s="642"/>
    </row>
    <row r="31" spans="1:2" ht="15" x14ac:dyDescent="0.25">
      <c r="A31" s="642"/>
      <c r="B31" s="642"/>
    </row>
    <row r="32" spans="1:2" ht="15" x14ac:dyDescent="0.25">
      <c r="A32" s="642" t="s">
        <v>1137</v>
      </c>
      <c r="B32" s="644"/>
    </row>
    <row r="33" spans="1:2" x14ac:dyDescent="0.2">
      <c r="A33"/>
      <c r="B33"/>
    </row>
    <row r="34" spans="1:2" ht="15" x14ac:dyDescent="0.25">
      <c r="A34" s="642" t="s">
        <v>1121</v>
      </c>
      <c r="B34" s="50">
        <v>749</v>
      </c>
    </row>
    <row r="35" spans="1:2" ht="15" x14ac:dyDescent="0.25">
      <c r="A35" s="642" t="s">
        <v>1122</v>
      </c>
      <c r="B35" s="50">
        <v>133</v>
      </c>
    </row>
    <row r="36" spans="1:2" ht="15" x14ac:dyDescent="0.25">
      <c r="A36" s="642" t="s">
        <v>1123</v>
      </c>
      <c r="B36" s="50">
        <v>535</v>
      </c>
    </row>
    <row r="37" spans="1:2" ht="15" x14ac:dyDescent="0.25">
      <c r="A37" s="642" t="s">
        <v>1124</v>
      </c>
      <c r="B37" s="50">
        <v>43</v>
      </c>
    </row>
    <row r="38" spans="1:2" ht="15" x14ac:dyDescent="0.25">
      <c r="A38" s="642" t="s">
        <v>1125</v>
      </c>
      <c r="B38" s="50">
        <v>115</v>
      </c>
    </row>
    <row r="39" spans="1:2" ht="15" x14ac:dyDescent="0.25">
      <c r="A39" s="642" t="s">
        <v>1126</v>
      </c>
      <c r="B39" s="50">
        <v>-85</v>
      </c>
    </row>
    <row r="40" spans="1:2" ht="15" x14ac:dyDescent="0.25">
      <c r="A40" s="642" t="s">
        <v>1127</v>
      </c>
      <c r="B40" s="50">
        <v>32</v>
      </c>
    </row>
    <row r="41" spans="1:2" ht="15" x14ac:dyDescent="0.25">
      <c r="A41" s="642" t="s">
        <v>1128</v>
      </c>
      <c r="B41" s="50">
        <v>44</v>
      </c>
    </row>
    <row r="42" spans="1:2" x14ac:dyDescent="0.2">
      <c r="A42"/>
      <c r="B42" s="50">
        <f>SUM(B34:B41)</f>
        <v>1566</v>
      </c>
    </row>
  </sheetData>
  <sheetProtection formatCells="0" formatColumn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zoomScaleNormal="100" workbookViewId="0">
      <selection activeCell="A5" sqref="A5"/>
    </sheetView>
  </sheetViews>
  <sheetFormatPr baseColWidth="10" defaultRowHeight="12.75" x14ac:dyDescent="0.2"/>
  <cols>
    <col min="1" max="1" width="45.5703125" style="50" customWidth="1"/>
    <col min="2" max="16384" width="11.42578125" style="50"/>
  </cols>
  <sheetData>
    <row r="2" spans="1:5" x14ac:dyDescent="0.2">
      <c r="A2" s="471" t="str">
        <f>Resultatregnskap!A3</f>
        <v>Virksomhet: NTNU</v>
      </c>
    </row>
    <row r="3" spans="1:5" ht="15" customHeight="1" x14ac:dyDescent="0.2"/>
    <row r="4" spans="1:5" ht="15" x14ac:dyDescent="0.25">
      <c r="A4" s="123" t="s">
        <v>1142</v>
      </c>
      <c r="B4" s="256"/>
      <c r="C4" s="256"/>
      <c r="D4" s="256"/>
      <c r="E4" s="256"/>
    </row>
    <row r="5" spans="1:5" ht="15" x14ac:dyDescent="0.25">
      <c r="A5" s="42"/>
      <c r="B5" s="42"/>
      <c r="C5" s="42"/>
      <c r="D5" s="99"/>
      <c r="E5" s="99"/>
    </row>
    <row r="6" spans="1:5" ht="15" x14ac:dyDescent="0.25">
      <c r="A6" s="304" t="s">
        <v>119</v>
      </c>
      <c r="B6" s="275">
        <f>Resultatregnskap!C5</f>
        <v>41394</v>
      </c>
      <c r="C6" s="257">
        <f>Resultatregnskap!D5</f>
        <v>41029</v>
      </c>
      <c r="D6" s="257">
        <f>Resultatregnskap!E5</f>
        <v>41274</v>
      </c>
      <c r="E6" s="219" t="s">
        <v>352</v>
      </c>
    </row>
    <row r="7" spans="1:5" ht="14.25" x14ac:dyDescent="0.2">
      <c r="A7" s="168"/>
      <c r="B7" s="169"/>
      <c r="C7" s="169"/>
      <c r="D7" s="169"/>
      <c r="E7" s="263"/>
    </row>
    <row r="8" spans="1:5" ht="15" x14ac:dyDescent="0.25">
      <c r="A8" s="716" t="s">
        <v>1133</v>
      </c>
      <c r="B8" s="696">
        <v>13200</v>
      </c>
      <c r="C8" s="696">
        <v>13535</v>
      </c>
      <c r="D8" s="696">
        <v>13215</v>
      </c>
      <c r="E8" s="717" t="s">
        <v>667</v>
      </c>
    </row>
    <row r="9" spans="1:5" ht="15" x14ac:dyDescent="0.25">
      <c r="A9" s="716" t="s">
        <v>1134</v>
      </c>
      <c r="B9" s="696">
        <v>40223</v>
      </c>
      <c r="C9" s="696">
        <v>31446</v>
      </c>
      <c r="D9" s="696">
        <v>76008</v>
      </c>
      <c r="E9" s="717" t="s">
        <v>668</v>
      </c>
    </row>
    <row r="10" spans="1:5" ht="15" x14ac:dyDescent="0.25">
      <c r="A10" s="716" t="s">
        <v>30</v>
      </c>
      <c r="B10" s="696">
        <v>16583</v>
      </c>
      <c r="C10" s="696">
        <f>6669+2139</f>
        <v>8808</v>
      </c>
      <c r="D10" s="696">
        <v>12205</v>
      </c>
      <c r="E10" s="717" t="s">
        <v>669</v>
      </c>
    </row>
    <row r="11" spans="1:5" ht="15" x14ac:dyDescent="0.25">
      <c r="A11" s="716" t="s">
        <v>1135</v>
      </c>
      <c r="B11" s="696">
        <v>14352</v>
      </c>
      <c r="C11" s="696">
        <v>11713</v>
      </c>
      <c r="D11" s="696"/>
      <c r="E11" s="717" t="s">
        <v>669</v>
      </c>
    </row>
    <row r="12" spans="1:5" ht="15" x14ac:dyDescent="0.25">
      <c r="A12" s="305" t="s">
        <v>110</v>
      </c>
      <c r="B12" s="306">
        <f>SUM(B8:B11)</f>
        <v>84358</v>
      </c>
      <c r="C12" s="307">
        <f>SUM(C8:C11)</f>
        <v>65502</v>
      </c>
      <c r="D12" s="307">
        <f>SUM(D8:D11)</f>
        <v>101428</v>
      </c>
      <c r="E12" s="477" t="s">
        <v>670</v>
      </c>
    </row>
  </sheetData>
  <sheetProtection formatCells="0" formatColumns="0" formatRows="0" insertRows="0" deleteRows="0"/>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7" zoomScaleNormal="100" workbookViewId="0">
      <selection activeCell="E30" sqref="E30"/>
    </sheetView>
  </sheetViews>
  <sheetFormatPr baseColWidth="10" defaultRowHeight="12.75" x14ac:dyDescent="0.2"/>
  <cols>
    <col min="1" max="1" width="57.5703125" style="50" customWidth="1"/>
    <col min="2" max="5" width="11.42578125" style="50"/>
    <col min="6" max="6" width="11.42578125" style="153"/>
    <col min="7" max="16384" width="11.42578125" style="50"/>
  </cols>
  <sheetData>
    <row r="1" spans="1:6" ht="15" customHeight="1" x14ac:dyDescent="0.2"/>
    <row r="2" spans="1:6" ht="15" customHeight="1" x14ac:dyDescent="0.2">
      <c r="A2" s="471" t="str">
        <f>Resultatregnskap!A3</f>
        <v>Virksomhet: NTNU</v>
      </c>
    </row>
    <row r="3" spans="1:6" ht="15" customHeight="1" x14ac:dyDescent="0.2"/>
    <row r="4" spans="1:6" ht="14.25" x14ac:dyDescent="0.2">
      <c r="A4" s="380" t="s">
        <v>447</v>
      </c>
      <c r="B4" s="379"/>
      <c r="C4" s="379"/>
      <c r="D4" s="379"/>
      <c r="E4" s="379"/>
      <c r="F4" s="379"/>
    </row>
    <row r="6" spans="1:6" ht="15.75" x14ac:dyDescent="0.25">
      <c r="A6" s="304" t="s">
        <v>448</v>
      </c>
      <c r="B6" s="275">
        <f>Resultatregnskap!C5</f>
        <v>41394</v>
      </c>
      <c r="C6" s="257">
        <f>Resultatregnskap!D5</f>
        <v>41029</v>
      </c>
      <c r="D6" s="257">
        <f>Resultatregnskap!E5</f>
        <v>41274</v>
      </c>
      <c r="E6" s="303" t="str">
        <f>'Kontantstrøm-direkte'!G5</f>
        <v>B2013</v>
      </c>
      <c r="F6" s="538" t="s">
        <v>352</v>
      </c>
    </row>
    <row r="7" spans="1:6" ht="15.75" x14ac:dyDescent="0.25">
      <c r="A7" s="304"/>
      <c r="B7" s="166"/>
      <c r="C7" s="166"/>
      <c r="D7" s="167"/>
      <c r="E7" s="167"/>
      <c r="F7" s="377"/>
    </row>
    <row r="8" spans="1:6" x14ac:dyDescent="0.2">
      <c r="A8" s="99" t="s">
        <v>483</v>
      </c>
      <c r="F8" s="373"/>
    </row>
    <row r="9" spans="1:6" ht="15.75" x14ac:dyDescent="0.25">
      <c r="A9" s="376" t="s">
        <v>486</v>
      </c>
      <c r="B9" s="64"/>
      <c r="C9" s="64"/>
      <c r="F9" s="373"/>
    </row>
    <row r="10" spans="1:6" ht="15.75" x14ac:dyDescent="0.25">
      <c r="A10" s="377" t="s">
        <v>452</v>
      </c>
      <c r="B10" s="501">
        <v>4376</v>
      </c>
      <c r="C10" s="501">
        <v>9054</v>
      </c>
      <c r="D10" s="501">
        <v>15697</v>
      </c>
      <c r="E10" s="501">
        <v>16000</v>
      </c>
      <c r="F10" s="374" t="s">
        <v>455</v>
      </c>
    </row>
    <row r="11" spans="1:6" ht="15.75" x14ac:dyDescent="0.25">
      <c r="A11" s="377" t="s">
        <v>453</v>
      </c>
      <c r="B11" s="501">
        <v>13292</v>
      </c>
      <c r="C11" s="501">
        <v>-11414</v>
      </c>
      <c r="D11" s="501">
        <v>4121</v>
      </c>
      <c r="E11" s="501">
        <v>4000</v>
      </c>
      <c r="F11" s="374" t="s">
        <v>456</v>
      </c>
    </row>
    <row r="12" spans="1:6" ht="15.75" x14ac:dyDescent="0.25">
      <c r="A12" s="377" t="s">
        <v>482</v>
      </c>
      <c r="B12" s="501">
        <v>22327</v>
      </c>
      <c r="C12" s="501">
        <v>33018</v>
      </c>
      <c r="D12" s="501">
        <v>176390</v>
      </c>
      <c r="E12" s="501">
        <v>180000</v>
      </c>
      <c r="F12" s="374" t="s">
        <v>457</v>
      </c>
    </row>
    <row r="13" spans="1:6" ht="15" x14ac:dyDescent="0.25">
      <c r="A13" s="42" t="s">
        <v>449</v>
      </c>
      <c r="B13" s="501">
        <v>1514</v>
      </c>
      <c r="C13" s="501">
        <v>1068</v>
      </c>
      <c r="D13" s="501">
        <v>11499</v>
      </c>
      <c r="E13" s="501">
        <v>12000</v>
      </c>
      <c r="F13" s="374" t="s">
        <v>458</v>
      </c>
    </row>
    <row r="14" spans="1:6" ht="15.75" x14ac:dyDescent="0.25">
      <c r="A14" s="197" t="s">
        <v>451</v>
      </c>
      <c r="B14" s="501">
        <v>800</v>
      </c>
      <c r="C14" s="501">
        <v>20949</v>
      </c>
      <c r="D14" s="501">
        <v>215817</v>
      </c>
      <c r="E14" s="501">
        <v>220000</v>
      </c>
      <c r="F14" s="374" t="s">
        <v>459</v>
      </c>
    </row>
    <row r="15" spans="1:6" ht="15.75" x14ac:dyDescent="0.25">
      <c r="A15" s="197" t="s">
        <v>450</v>
      </c>
      <c r="B15" s="501">
        <v>38308</v>
      </c>
      <c r="C15" s="501">
        <v>23625</v>
      </c>
      <c r="D15" s="501">
        <v>82477</v>
      </c>
      <c r="E15" s="501">
        <v>90000</v>
      </c>
      <c r="F15" s="374" t="s">
        <v>460</v>
      </c>
    </row>
    <row r="16" spans="1:6" ht="15.75" x14ac:dyDescent="0.25">
      <c r="A16" s="375" t="s">
        <v>487</v>
      </c>
      <c r="B16" s="502">
        <f>SUBTOTAL(9,B10:B15)</f>
        <v>80617</v>
      </c>
      <c r="C16" s="503">
        <f>SUBTOTAL(9,C10:C15)</f>
        <v>76300</v>
      </c>
      <c r="D16" s="503">
        <f>SUBTOTAL(9,D10:D15)</f>
        <v>506001</v>
      </c>
      <c r="E16" s="503">
        <f>SUBTOTAL(9,E10:E15)</f>
        <v>522000</v>
      </c>
      <c r="F16" s="469" t="s">
        <v>671</v>
      </c>
    </row>
    <row r="17" spans="1:6" x14ac:dyDescent="0.2">
      <c r="A17" s="99"/>
      <c r="B17" s="290"/>
      <c r="C17" s="290"/>
      <c r="D17" s="290"/>
      <c r="E17" s="290"/>
      <c r="F17" s="373"/>
    </row>
    <row r="18" spans="1:6" ht="15.75" customHeight="1" x14ac:dyDescent="0.2">
      <c r="A18" s="99" t="s">
        <v>484</v>
      </c>
      <c r="B18" s="290"/>
      <c r="C18" s="290"/>
      <c r="D18" s="290"/>
      <c r="E18" s="290"/>
      <c r="F18" s="373"/>
    </row>
    <row r="19" spans="1:6" ht="15.75" customHeight="1" x14ac:dyDescent="0.25">
      <c r="A19" s="115" t="s">
        <v>485</v>
      </c>
      <c r="B19" s="290"/>
      <c r="C19" s="290"/>
      <c r="D19" s="290"/>
      <c r="E19" s="290"/>
      <c r="F19" s="373"/>
    </row>
    <row r="20" spans="1:6" ht="15.75" customHeight="1" x14ac:dyDescent="0.25">
      <c r="A20" s="42" t="s">
        <v>502</v>
      </c>
      <c r="B20" s="501">
        <v>11939</v>
      </c>
      <c r="C20" s="501">
        <v>15524</v>
      </c>
      <c r="D20" s="501">
        <v>23626</v>
      </c>
      <c r="E20" s="501">
        <v>30000</v>
      </c>
      <c r="F20" s="210" t="s">
        <v>672</v>
      </c>
    </row>
    <row r="21" spans="1:6" ht="15.75" customHeight="1" x14ac:dyDescent="0.25">
      <c r="A21" s="42" t="s">
        <v>503</v>
      </c>
      <c r="B21" s="501">
        <v>0</v>
      </c>
      <c r="C21" s="501">
        <v>0</v>
      </c>
      <c r="D21" s="501">
        <v>983</v>
      </c>
      <c r="E21" s="501">
        <v>0</v>
      </c>
      <c r="F21" s="210" t="s">
        <v>673</v>
      </c>
    </row>
    <row r="22" spans="1:6" ht="15.75" customHeight="1" x14ac:dyDescent="0.25">
      <c r="A22" s="42" t="s">
        <v>505</v>
      </c>
      <c r="B22" s="501">
        <v>299</v>
      </c>
      <c r="C22" s="501">
        <v>0</v>
      </c>
      <c r="D22" s="501">
        <v>672</v>
      </c>
      <c r="E22" s="501">
        <v>0</v>
      </c>
      <c r="F22" s="210" t="s">
        <v>674</v>
      </c>
    </row>
    <row r="23" spans="1:6" ht="15.75" customHeight="1" x14ac:dyDescent="0.25">
      <c r="A23" s="42" t="s">
        <v>504</v>
      </c>
      <c r="B23" s="501">
        <v>2110</v>
      </c>
      <c r="C23" s="501">
        <v>246</v>
      </c>
      <c r="D23" s="501">
        <v>1342</v>
      </c>
      <c r="E23" s="501">
        <v>0</v>
      </c>
      <c r="F23" s="210" t="s">
        <v>675</v>
      </c>
    </row>
    <row r="24" spans="1:6" ht="15.75" customHeight="1" x14ac:dyDescent="0.25">
      <c r="A24" s="372" t="s">
        <v>507</v>
      </c>
      <c r="B24" s="502">
        <f>SUBTOTAL(9,B20:B23)</f>
        <v>14348</v>
      </c>
      <c r="C24" s="504">
        <f>SUBTOTAL(9,C20:C23)</f>
        <v>15770</v>
      </c>
      <c r="D24" s="504">
        <f>SUBTOTAL(9,D20:D23)</f>
        <v>26623</v>
      </c>
      <c r="E24" s="504">
        <f>SUBTOTAL(9,E20:E23)</f>
        <v>30000</v>
      </c>
      <c r="F24" s="459" t="s">
        <v>676</v>
      </c>
    </row>
    <row r="25" spans="1:6" ht="15.75" customHeight="1" x14ac:dyDescent="0.25">
      <c r="A25" s="122"/>
      <c r="B25" s="505"/>
      <c r="C25" s="505"/>
      <c r="D25" s="506"/>
      <c r="E25" s="506"/>
      <c r="F25" s="373"/>
    </row>
    <row r="26" spans="1:6" s="150" customFormat="1" ht="15.75" customHeight="1" x14ac:dyDescent="0.25">
      <c r="A26" s="120" t="s">
        <v>498</v>
      </c>
      <c r="B26" s="505"/>
      <c r="C26" s="505"/>
      <c r="D26" s="507"/>
      <c r="E26" s="507"/>
      <c r="F26" s="378"/>
    </row>
    <row r="27" spans="1:6" ht="15.75" customHeight="1" x14ac:dyDescent="0.25">
      <c r="A27" s="120" t="s">
        <v>759</v>
      </c>
      <c r="B27" s="508">
        <v>14348</v>
      </c>
      <c r="C27" s="508">
        <v>15770</v>
      </c>
      <c r="D27" s="508">
        <v>26623</v>
      </c>
      <c r="E27" s="508">
        <f>E24</f>
        <v>30000</v>
      </c>
      <c r="F27" s="373" t="s">
        <v>677</v>
      </c>
    </row>
    <row r="28" spans="1:6" ht="15.75" customHeight="1" x14ac:dyDescent="0.25">
      <c r="A28" s="455" t="s">
        <v>760</v>
      </c>
      <c r="B28" s="509">
        <v>0</v>
      </c>
      <c r="C28" s="509">
        <v>0</v>
      </c>
      <c r="D28" s="509">
        <v>0</v>
      </c>
      <c r="E28" s="509">
        <v>0</v>
      </c>
      <c r="F28" s="532" t="s">
        <v>678</v>
      </c>
    </row>
    <row r="29" spans="1:6" ht="15.75" customHeight="1" x14ac:dyDescent="0.25">
      <c r="A29" s="42" t="s">
        <v>761</v>
      </c>
      <c r="B29" s="509">
        <v>0</v>
      </c>
      <c r="C29" s="509">
        <v>0</v>
      </c>
      <c r="D29" s="509">
        <v>0</v>
      </c>
      <c r="E29" s="509">
        <v>0</v>
      </c>
      <c r="F29" s="532" t="s">
        <v>679</v>
      </c>
    </row>
    <row r="30" spans="1:6" ht="15.75" customHeight="1" x14ac:dyDescent="0.25">
      <c r="A30" s="42" t="s">
        <v>762</v>
      </c>
      <c r="B30" s="509">
        <v>15363</v>
      </c>
      <c r="C30" s="508">
        <v>10110</v>
      </c>
      <c r="D30" s="508">
        <v>26856</v>
      </c>
      <c r="E30" s="509">
        <v>25000</v>
      </c>
      <c r="F30" s="532" t="s">
        <v>680</v>
      </c>
    </row>
    <row r="31" spans="1:6" ht="15.75" customHeight="1" x14ac:dyDescent="0.25">
      <c r="A31" s="372" t="s">
        <v>501</v>
      </c>
      <c r="B31" s="502">
        <f>SUBTOTAL(9,B27:B30)</f>
        <v>29711</v>
      </c>
      <c r="C31" s="510">
        <f>SUBTOTAL(9,C27:C30)</f>
        <v>25880</v>
      </c>
      <c r="D31" s="510">
        <f>SUBTOTAL(9,D27:D30)</f>
        <v>53479</v>
      </c>
      <c r="E31" s="510">
        <f>SUBTOTAL(9,E27:E30)</f>
        <v>55000</v>
      </c>
      <c r="F31" s="533" t="s">
        <v>681</v>
      </c>
    </row>
    <row r="32" spans="1:6" ht="15.75" customHeight="1" x14ac:dyDescent="0.25">
      <c r="A32" s="122"/>
      <c r="B32" s="505"/>
      <c r="C32" s="505"/>
      <c r="D32" s="506"/>
      <c r="E32" s="506"/>
      <c r="F32" s="373"/>
    </row>
    <row r="33" spans="1:6" x14ac:dyDescent="0.2">
      <c r="A33" s="99"/>
      <c r="B33" s="290"/>
      <c r="C33" s="290"/>
      <c r="D33" s="290"/>
      <c r="E33" s="290"/>
      <c r="F33" s="373"/>
    </row>
    <row r="34" spans="1:6" ht="15.75" customHeight="1" x14ac:dyDescent="0.2">
      <c r="A34" s="482" t="s">
        <v>764</v>
      </c>
      <c r="B34" s="511"/>
      <c r="C34" s="511"/>
      <c r="D34" s="290"/>
      <c r="E34" s="290"/>
      <c r="F34" s="373"/>
    </row>
    <row r="35" spans="1:6" ht="15.75" customHeight="1" x14ac:dyDescent="0.25">
      <c r="A35" s="42" t="s">
        <v>765</v>
      </c>
      <c r="B35" s="512">
        <v>80617</v>
      </c>
      <c r="C35" s="512">
        <v>76300</v>
      </c>
      <c r="D35" s="512">
        <v>506001</v>
      </c>
      <c r="E35" s="512">
        <f>E16</f>
        <v>522000</v>
      </c>
      <c r="F35" s="534" t="s">
        <v>682</v>
      </c>
    </row>
    <row r="36" spans="1:6" ht="15.75" customHeight="1" x14ac:dyDescent="0.25">
      <c r="A36" s="42" t="s">
        <v>763</v>
      </c>
      <c r="B36" s="512">
        <v>14348</v>
      </c>
      <c r="C36" s="512">
        <v>15770</v>
      </c>
      <c r="D36" s="512">
        <v>26623</v>
      </c>
      <c r="E36" s="512">
        <f>E24</f>
        <v>30000</v>
      </c>
      <c r="F36" s="532" t="s">
        <v>915</v>
      </c>
    </row>
    <row r="37" spans="1:6" ht="15.75" customHeight="1" x14ac:dyDescent="0.25">
      <c r="A37" s="42" t="s">
        <v>454</v>
      </c>
      <c r="B37" s="501">
        <v>45847</v>
      </c>
      <c r="C37" s="707">
        <v>63228</v>
      </c>
      <c r="D37" s="501">
        <v>171441</v>
      </c>
      <c r="E37" s="501">
        <v>0</v>
      </c>
      <c r="F37" s="534" t="s">
        <v>916</v>
      </c>
    </row>
    <row r="38" spans="1:6" ht="15.75" customHeight="1" x14ac:dyDescent="0.25">
      <c r="A38" s="372" t="s">
        <v>488</v>
      </c>
      <c r="B38" s="502">
        <f>SUM(B35:B37)</f>
        <v>140812</v>
      </c>
      <c r="C38" s="503">
        <f>SUM(C35:C37)</f>
        <v>155298</v>
      </c>
      <c r="D38" s="503">
        <f>SUM(D35:D37)</f>
        <v>704065</v>
      </c>
      <c r="E38" s="503">
        <f>SUM(E35:E37)</f>
        <v>552000</v>
      </c>
      <c r="F38" s="535" t="s">
        <v>917</v>
      </c>
    </row>
    <row r="39" spans="1:6" x14ac:dyDescent="0.2">
      <c r="B39" s="290"/>
      <c r="C39" s="290"/>
      <c r="D39" s="290"/>
      <c r="E39" s="290"/>
    </row>
    <row r="41" spans="1:6" ht="12.75" customHeight="1" x14ac:dyDescent="0.2">
      <c r="A41" s="774" t="s">
        <v>928</v>
      </c>
      <c r="B41" s="775"/>
      <c r="C41" s="775"/>
      <c r="D41" s="775"/>
      <c r="E41" s="775"/>
      <c r="F41" s="776"/>
    </row>
    <row r="42" spans="1:6" x14ac:dyDescent="0.2">
      <c r="A42" s="777"/>
      <c r="B42" s="778"/>
      <c r="C42" s="778"/>
      <c r="D42" s="778"/>
      <c r="E42" s="778"/>
      <c r="F42" s="779"/>
    </row>
    <row r="43" spans="1:6" x14ac:dyDescent="0.2">
      <c r="A43" s="780"/>
      <c r="B43" s="781"/>
      <c r="C43" s="781"/>
      <c r="D43" s="781"/>
      <c r="E43" s="781"/>
      <c r="F43" s="782"/>
    </row>
  </sheetData>
  <sheetProtection formatCells="0" formatColumns="0" formatRows="0" insertRows="0"/>
  <mergeCells count="1">
    <mergeCell ref="A41:F43"/>
  </mergeCells>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0"/>
  <sheetViews>
    <sheetView tabSelected="1" zoomScaleNormal="100" workbookViewId="0">
      <selection activeCell="A48" sqref="A48:F52"/>
    </sheetView>
  </sheetViews>
  <sheetFormatPr baseColWidth="10" defaultRowHeight="12.75" x14ac:dyDescent="0.2"/>
  <cols>
    <col min="1" max="1" width="62.7109375" style="332" customWidth="1"/>
    <col min="2" max="5" width="11.42578125" style="332"/>
    <col min="6" max="6" width="11.42578125" style="491"/>
    <col min="7" max="16384" width="11.42578125" style="332"/>
  </cols>
  <sheetData>
    <row r="2" spans="1:6" x14ac:dyDescent="0.2">
      <c r="A2" s="476" t="str">
        <f>Resultatregnskap!A3</f>
        <v>Virksomhet: NTNU</v>
      </c>
    </row>
    <row r="3" spans="1:6" ht="15" customHeight="1" x14ac:dyDescent="0.2"/>
    <row r="4" spans="1:6" ht="14.25" x14ac:dyDescent="0.2">
      <c r="A4" s="381" t="s">
        <v>490</v>
      </c>
      <c r="B4" s="381"/>
      <c r="C4" s="381"/>
      <c r="D4" s="381"/>
      <c r="E4" s="381"/>
      <c r="F4" s="381"/>
    </row>
    <row r="6" spans="1:6" ht="15.75" customHeight="1" x14ac:dyDescent="0.2">
      <c r="A6" s="383" t="s">
        <v>483</v>
      </c>
      <c r="B6" s="383"/>
      <c r="C6" s="383"/>
      <c r="D6" s="383"/>
      <c r="E6" s="383"/>
      <c r="F6" s="492"/>
    </row>
    <row r="7" spans="1:6" ht="15.75" x14ac:dyDescent="0.25">
      <c r="A7" s="384" t="s">
        <v>489</v>
      </c>
      <c r="B7" s="395">
        <f>Resultatregnskap!C5</f>
        <v>41394</v>
      </c>
      <c r="C7" s="396">
        <f>Resultatregnskap!D5</f>
        <v>41029</v>
      </c>
      <c r="D7" s="396">
        <f>Resultatregnskap!E5</f>
        <v>41274</v>
      </c>
      <c r="E7" s="487" t="str">
        <f>'Kontantstrøm-direkte'!G5</f>
        <v>B2013</v>
      </c>
      <c r="F7" s="536" t="s">
        <v>352</v>
      </c>
    </row>
    <row r="8" spans="1:6" x14ac:dyDescent="0.2">
      <c r="A8" s="382"/>
      <c r="F8" s="494"/>
    </row>
    <row r="9" spans="1:6" ht="15.75" customHeight="1" x14ac:dyDescent="0.25">
      <c r="A9" s="385" t="s">
        <v>491</v>
      </c>
      <c r="B9" s="708">
        <v>223867</v>
      </c>
      <c r="C9" s="286">
        <v>204097</v>
      </c>
      <c r="D9" s="708">
        <v>447465</v>
      </c>
      <c r="E9" s="708">
        <v>480000</v>
      </c>
      <c r="F9" s="493" t="s">
        <v>894</v>
      </c>
    </row>
    <row r="10" spans="1:6" ht="15.75" customHeight="1" x14ac:dyDescent="0.25">
      <c r="A10" s="386" t="s">
        <v>492</v>
      </c>
      <c r="B10" s="708">
        <v>34412</v>
      </c>
      <c r="C10" s="286">
        <v>7824</v>
      </c>
      <c r="D10" s="708">
        <v>21348</v>
      </c>
      <c r="E10" s="708">
        <v>20000</v>
      </c>
      <c r="F10" s="493" t="s">
        <v>895</v>
      </c>
    </row>
    <row r="11" spans="1:6" ht="15.75" customHeight="1" x14ac:dyDescent="0.25">
      <c r="A11" s="387" t="s">
        <v>493</v>
      </c>
      <c r="B11" s="708">
        <v>4378</v>
      </c>
      <c r="C11" s="286">
        <v>37499</v>
      </c>
      <c r="D11" s="708">
        <v>168711</v>
      </c>
      <c r="E11" s="708">
        <v>170000</v>
      </c>
      <c r="F11" s="493" t="s">
        <v>896</v>
      </c>
    </row>
    <row r="12" spans="1:6" ht="15.75" customHeight="1" x14ac:dyDescent="0.25">
      <c r="A12" s="388" t="s">
        <v>496</v>
      </c>
      <c r="B12" s="513">
        <f>SUBTOTAL(9,B9:B11)</f>
        <v>262657</v>
      </c>
      <c r="C12" s="514">
        <f>SUBTOTAL(9,C9:C11)</f>
        <v>249420</v>
      </c>
      <c r="D12" s="514">
        <f>SUBTOTAL(9,D9:D11)</f>
        <v>637524</v>
      </c>
      <c r="E12" s="514">
        <f>SUBTOTAL(9,E9:E11)</f>
        <v>670000</v>
      </c>
      <c r="F12" s="495" t="s">
        <v>494</v>
      </c>
    </row>
    <row r="13" spans="1:6" ht="15.75" customHeight="1" x14ac:dyDescent="0.25">
      <c r="A13" s="389"/>
      <c r="B13" s="515"/>
      <c r="C13" s="515"/>
      <c r="D13" s="515"/>
      <c r="E13" s="515"/>
      <c r="F13" s="494"/>
    </row>
    <row r="14" spans="1:6" ht="15.75" customHeight="1" x14ac:dyDescent="0.2">
      <c r="A14" s="390" t="s">
        <v>495</v>
      </c>
      <c r="B14" s="516"/>
      <c r="C14" s="516"/>
      <c r="D14" s="516"/>
      <c r="E14" s="516"/>
      <c r="F14" s="494"/>
    </row>
    <row r="15" spans="1:6" ht="15.75" customHeight="1" x14ac:dyDescent="0.25">
      <c r="A15" s="385" t="s">
        <v>771</v>
      </c>
      <c r="B15" s="517">
        <f>B12</f>
        <v>262657</v>
      </c>
      <c r="C15" s="517">
        <f>C12</f>
        <v>249420</v>
      </c>
      <c r="D15" s="517">
        <f>D12</f>
        <v>637524</v>
      </c>
      <c r="E15" s="517">
        <f>E12</f>
        <v>670000</v>
      </c>
      <c r="F15" s="493" t="s">
        <v>897</v>
      </c>
    </row>
    <row r="16" spans="1:6" ht="15.75" customHeight="1" x14ac:dyDescent="0.25">
      <c r="A16" s="387" t="s">
        <v>714</v>
      </c>
      <c r="B16" s="708">
        <v>-14629</v>
      </c>
      <c r="C16" s="708">
        <v>-8212</v>
      </c>
      <c r="D16" s="708">
        <v>-44972</v>
      </c>
      <c r="E16" s="708">
        <v>-20000</v>
      </c>
      <c r="F16" s="496" t="s">
        <v>898</v>
      </c>
    </row>
    <row r="17" spans="1:6" ht="15.75" customHeight="1" x14ac:dyDescent="0.25">
      <c r="A17" s="388" t="s">
        <v>497</v>
      </c>
      <c r="B17" s="513">
        <f>SUBTOTAL(9,B15:B16)</f>
        <v>248028</v>
      </c>
      <c r="C17" s="514">
        <f>SUBTOTAL(9,C15:C16)</f>
        <v>241208</v>
      </c>
      <c r="D17" s="514">
        <f>SUBTOTAL(9,D15:D16)</f>
        <v>592552</v>
      </c>
      <c r="E17" s="514">
        <f>SUBTOTAL(9,E15:E16)</f>
        <v>650000</v>
      </c>
      <c r="F17" s="495" t="s">
        <v>506</v>
      </c>
    </row>
    <row r="18" spans="1:6" x14ac:dyDescent="0.2">
      <c r="A18" s="382"/>
      <c r="B18" s="518"/>
      <c r="C18" s="518"/>
      <c r="D18" s="518"/>
      <c r="E18" s="518"/>
      <c r="F18" s="494"/>
    </row>
    <row r="19" spans="1:6" x14ac:dyDescent="0.2">
      <c r="A19" s="391" t="s">
        <v>498</v>
      </c>
      <c r="B19" s="518"/>
      <c r="C19" s="518"/>
      <c r="D19" s="518"/>
      <c r="E19" s="518"/>
      <c r="F19" s="494"/>
    </row>
    <row r="20" spans="1:6" ht="15" x14ac:dyDescent="0.25">
      <c r="A20" s="385" t="s">
        <v>509</v>
      </c>
      <c r="B20" s="517">
        <v>0</v>
      </c>
      <c r="C20" s="517">
        <v>0</v>
      </c>
      <c r="D20" s="517">
        <v>0</v>
      </c>
      <c r="E20" s="517">
        <v>0</v>
      </c>
      <c r="F20" s="493" t="s">
        <v>899</v>
      </c>
    </row>
    <row r="21" spans="1:6" ht="15" x14ac:dyDescent="0.25">
      <c r="A21" s="386" t="s">
        <v>510</v>
      </c>
      <c r="B21" s="517">
        <v>0</v>
      </c>
      <c r="C21" s="517">
        <v>0</v>
      </c>
      <c r="D21" s="517">
        <v>0</v>
      </c>
      <c r="E21" s="517">
        <v>0</v>
      </c>
      <c r="F21" s="493" t="s">
        <v>900</v>
      </c>
    </row>
    <row r="22" spans="1:6" ht="15" x14ac:dyDescent="0.25">
      <c r="A22" s="387" t="s">
        <v>511</v>
      </c>
      <c r="B22" s="517">
        <v>0</v>
      </c>
      <c r="C22" s="517">
        <v>0</v>
      </c>
      <c r="D22" s="709">
        <v>75</v>
      </c>
      <c r="E22" s="517">
        <v>0</v>
      </c>
      <c r="F22" s="493" t="s">
        <v>901</v>
      </c>
    </row>
    <row r="23" spans="1:6" ht="15" x14ac:dyDescent="0.25">
      <c r="A23" s="392" t="s">
        <v>512</v>
      </c>
      <c r="B23" s="519">
        <f>SUBTOTAL(9,B20:B22)</f>
        <v>0</v>
      </c>
      <c r="C23" s="520">
        <f>SUBTOTAL(9,C20:C22)</f>
        <v>0</v>
      </c>
      <c r="D23" s="520">
        <f>SUBTOTAL(9,D20:D22)</f>
        <v>75</v>
      </c>
      <c r="E23" s="520">
        <f>SUBTOTAL(9,E20:E22)</f>
        <v>0</v>
      </c>
      <c r="F23" s="495" t="s">
        <v>513</v>
      </c>
    </row>
    <row r="24" spans="1:6" x14ac:dyDescent="0.2">
      <c r="A24" s="382"/>
      <c r="B24" s="518"/>
      <c r="C24" s="518"/>
      <c r="D24" s="518"/>
      <c r="E24" s="518"/>
      <c r="F24" s="494"/>
    </row>
    <row r="25" spans="1:6" x14ac:dyDescent="0.2">
      <c r="A25" s="483" t="s">
        <v>514</v>
      </c>
      <c r="B25" s="518"/>
      <c r="C25" s="518"/>
      <c r="D25" s="518"/>
      <c r="E25" s="518"/>
      <c r="F25" s="494"/>
    </row>
    <row r="26" spans="1:6" ht="15" x14ac:dyDescent="0.25">
      <c r="A26" s="385" t="s">
        <v>784</v>
      </c>
      <c r="B26" s="521">
        <f>B23</f>
        <v>0</v>
      </c>
      <c r="C26" s="521">
        <f>C23</f>
        <v>0</v>
      </c>
      <c r="D26" s="521">
        <f>D23</f>
        <v>75</v>
      </c>
      <c r="E26" s="521">
        <f>E23</f>
        <v>0</v>
      </c>
      <c r="F26" s="493" t="s">
        <v>902</v>
      </c>
    </row>
    <row r="27" spans="1:6" ht="15" x14ac:dyDescent="0.25">
      <c r="A27" s="387" t="s">
        <v>715</v>
      </c>
      <c r="B27" s="517">
        <v>0</v>
      </c>
      <c r="C27" s="517">
        <v>0</v>
      </c>
      <c r="D27" s="517">
        <v>0</v>
      </c>
      <c r="E27" s="517">
        <v>0</v>
      </c>
      <c r="F27" s="496" t="s">
        <v>903</v>
      </c>
    </row>
    <row r="28" spans="1:6" ht="15" x14ac:dyDescent="0.25">
      <c r="A28" s="392" t="s">
        <v>516</v>
      </c>
      <c r="B28" s="519">
        <f>SUBTOTAL(9,B26:B27)</f>
        <v>0</v>
      </c>
      <c r="C28" s="522">
        <f>SUBTOTAL(9,C26:C27)</f>
        <v>0</v>
      </c>
      <c r="D28" s="522">
        <f>SUBTOTAL(9,D26:D27)</f>
        <v>75</v>
      </c>
      <c r="E28" s="522">
        <f>SUBTOTAL(9,E26:E27)</f>
        <v>0</v>
      </c>
      <c r="F28" s="495" t="s">
        <v>515</v>
      </c>
    </row>
    <row r="29" spans="1:6" ht="15" x14ac:dyDescent="0.25">
      <c r="A29" s="484"/>
      <c r="B29" s="523"/>
      <c r="C29" s="524"/>
      <c r="D29" s="524"/>
      <c r="E29" s="524"/>
      <c r="F29" s="497"/>
    </row>
    <row r="30" spans="1:6" x14ac:dyDescent="0.2">
      <c r="A30" s="485" t="s">
        <v>769</v>
      </c>
      <c r="B30" s="523"/>
      <c r="C30" s="524"/>
      <c r="D30" s="524"/>
      <c r="E30" s="524"/>
      <c r="F30" s="497"/>
    </row>
    <row r="31" spans="1:6" ht="15" x14ac:dyDescent="0.25">
      <c r="A31" s="484" t="s">
        <v>772</v>
      </c>
      <c r="B31" s="524">
        <v>0</v>
      </c>
      <c r="C31" s="524">
        <v>0</v>
      </c>
      <c r="D31" s="524">
        <v>0</v>
      </c>
      <c r="E31" s="524">
        <v>0</v>
      </c>
      <c r="F31" s="497" t="s">
        <v>904</v>
      </c>
    </row>
    <row r="32" spans="1:6" ht="15" x14ac:dyDescent="0.25">
      <c r="A32" s="484" t="s">
        <v>773</v>
      </c>
      <c r="B32" s="524">
        <v>0</v>
      </c>
      <c r="C32" s="524">
        <v>0</v>
      </c>
      <c r="D32" s="524">
        <v>0</v>
      </c>
      <c r="E32" s="524">
        <v>0</v>
      </c>
      <c r="F32" s="497" t="s">
        <v>905</v>
      </c>
    </row>
    <row r="33" spans="1:7" ht="15" x14ac:dyDescent="0.25">
      <c r="A33" s="484" t="s">
        <v>774</v>
      </c>
      <c r="B33" s="524">
        <v>0</v>
      </c>
      <c r="C33" s="524">
        <v>0</v>
      </c>
      <c r="D33" s="524">
        <v>0</v>
      </c>
      <c r="E33" s="524">
        <v>0</v>
      </c>
      <c r="F33" s="497" t="s">
        <v>906</v>
      </c>
    </row>
    <row r="34" spans="1:7" ht="15" x14ac:dyDescent="0.25">
      <c r="A34" s="490" t="s">
        <v>782</v>
      </c>
      <c r="B34" s="524">
        <v>0</v>
      </c>
      <c r="C34" s="524">
        <v>0</v>
      </c>
      <c r="D34" s="524">
        <v>0</v>
      </c>
      <c r="E34" s="524">
        <v>0</v>
      </c>
      <c r="F34" s="497" t="s">
        <v>907</v>
      </c>
    </row>
    <row r="35" spans="1:7" ht="15" x14ac:dyDescent="0.25">
      <c r="A35" s="392" t="s">
        <v>781</v>
      </c>
      <c r="B35" s="519">
        <f>SUBTOTAL(9,B31:B34)</f>
        <v>0</v>
      </c>
      <c r="C35" s="522">
        <f>SUBTOTAL(9,C31:C34)</f>
        <v>0</v>
      </c>
      <c r="D35" s="522">
        <f>SUBTOTAL(9,D31:D34)</f>
        <v>0</v>
      </c>
      <c r="E35" s="522">
        <f>SUBTOTAL(9,E31:E33)</f>
        <v>0</v>
      </c>
      <c r="F35" s="495" t="s">
        <v>517</v>
      </c>
    </row>
    <row r="36" spans="1:7" x14ac:dyDescent="0.2">
      <c r="A36" s="382"/>
      <c r="B36" s="518"/>
      <c r="C36" s="518"/>
      <c r="D36" s="518"/>
      <c r="E36" s="518"/>
      <c r="F36" s="494"/>
      <c r="G36" s="334"/>
    </row>
    <row r="37" spans="1:7" x14ac:dyDescent="0.2">
      <c r="A37" s="483" t="s">
        <v>770</v>
      </c>
      <c r="B37" s="518"/>
      <c r="C37" s="518"/>
      <c r="D37" s="518"/>
      <c r="E37" s="518"/>
      <c r="F37" s="494"/>
      <c r="G37" s="334"/>
    </row>
    <row r="38" spans="1:7" ht="15.75" customHeight="1" x14ac:dyDescent="0.25">
      <c r="A38" s="385" t="s">
        <v>766</v>
      </c>
      <c r="B38" s="525">
        <f t="shared" ref="B38:E39" si="0">B9</f>
        <v>223867</v>
      </c>
      <c r="C38" s="525">
        <f t="shared" si="0"/>
        <v>204097</v>
      </c>
      <c r="D38" s="525">
        <f t="shared" si="0"/>
        <v>447465</v>
      </c>
      <c r="E38" s="728">
        <f t="shared" si="0"/>
        <v>480000</v>
      </c>
      <c r="F38" s="493" t="s">
        <v>908</v>
      </c>
      <c r="G38" s="334"/>
    </row>
    <row r="39" spans="1:7" ht="15.75" customHeight="1" x14ac:dyDescent="0.25">
      <c r="A39" s="385" t="s">
        <v>767</v>
      </c>
      <c r="B39" s="525">
        <f t="shared" si="0"/>
        <v>34412</v>
      </c>
      <c r="C39" s="525">
        <f t="shared" si="0"/>
        <v>7824</v>
      </c>
      <c r="D39" s="525">
        <f t="shared" si="0"/>
        <v>21348</v>
      </c>
      <c r="E39" s="728">
        <f t="shared" si="0"/>
        <v>20000</v>
      </c>
      <c r="F39" s="493" t="s">
        <v>909</v>
      </c>
      <c r="G39" s="334"/>
    </row>
    <row r="40" spans="1:7" ht="15.75" customHeight="1" x14ac:dyDescent="0.25">
      <c r="A40" s="385" t="s">
        <v>768</v>
      </c>
      <c r="B40" s="525">
        <f t="shared" ref="B40:E41" si="1">B20</f>
        <v>0</v>
      </c>
      <c r="C40" s="525">
        <f t="shared" si="1"/>
        <v>0</v>
      </c>
      <c r="D40" s="525">
        <f t="shared" si="1"/>
        <v>0</v>
      </c>
      <c r="E40" s="728">
        <f t="shared" si="1"/>
        <v>0</v>
      </c>
      <c r="F40" s="493" t="s">
        <v>910</v>
      </c>
      <c r="G40" s="334"/>
    </row>
    <row r="41" spans="1:7" ht="15.75" customHeight="1" x14ac:dyDescent="0.25">
      <c r="A41" s="385" t="s">
        <v>775</v>
      </c>
      <c r="B41" s="525">
        <f t="shared" si="1"/>
        <v>0</v>
      </c>
      <c r="C41" s="525">
        <f t="shared" si="1"/>
        <v>0</v>
      </c>
      <c r="D41" s="525">
        <f t="shared" si="1"/>
        <v>0</v>
      </c>
      <c r="E41" s="728">
        <f t="shared" si="1"/>
        <v>0</v>
      </c>
      <c r="F41" s="493" t="s">
        <v>911</v>
      </c>
      <c r="G41" s="334"/>
    </row>
    <row r="42" spans="1:7" ht="15.75" customHeight="1" x14ac:dyDescent="0.25">
      <c r="A42" s="385" t="s">
        <v>776</v>
      </c>
      <c r="B42" s="525">
        <f>B31</f>
        <v>0</v>
      </c>
      <c r="C42" s="525">
        <v>0</v>
      </c>
      <c r="D42" s="525">
        <v>0</v>
      </c>
      <c r="E42" s="728">
        <v>0</v>
      </c>
      <c r="F42" s="493" t="s">
        <v>912</v>
      </c>
      <c r="G42" s="334"/>
    </row>
    <row r="43" spans="1:7" ht="15.75" customHeight="1" x14ac:dyDescent="0.25">
      <c r="A43" s="484" t="s">
        <v>777</v>
      </c>
      <c r="B43" s="525">
        <f>B32</f>
        <v>0</v>
      </c>
      <c r="C43" s="525">
        <v>0</v>
      </c>
      <c r="D43" s="525">
        <v>0</v>
      </c>
      <c r="E43" s="728">
        <v>0</v>
      </c>
      <c r="F43" s="493" t="s">
        <v>913</v>
      </c>
      <c r="G43" s="334"/>
    </row>
    <row r="44" spans="1:7" ht="15.75" customHeight="1" x14ac:dyDescent="0.25">
      <c r="A44" s="393" t="s">
        <v>499</v>
      </c>
      <c r="B44" s="708">
        <v>102238</v>
      </c>
      <c r="C44" s="708">
        <v>28979</v>
      </c>
      <c r="D44" s="708">
        <v>284196</v>
      </c>
      <c r="E44" s="708">
        <v>285000</v>
      </c>
      <c r="F44" s="493" t="s">
        <v>914</v>
      </c>
      <c r="G44" s="334"/>
    </row>
    <row r="45" spans="1:7" ht="15.75" customHeight="1" x14ac:dyDescent="0.25">
      <c r="A45" s="394" t="s">
        <v>500</v>
      </c>
      <c r="B45" s="513">
        <f>SUBTOTAL(9,B38:B44)</f>
        <v>360517</v>
      </c>
      <c r="C45" s="514">
        <f>SUBTOTAL(9,C38:C44)</f>
        <v>240900</v>
      </c>
      <c r="D45" s="514">
        <f>SUBTOTAL(9,D38:D44)</f>
        <v>753009</v>
      </c>
      <c r="E45" s="514">
        <f>SUBTOTAL(9,E38:E44)</f>
        <v>785000</v>
      </c>
      <c r="F45" s="498" t="s">
        <v>683</v>
      </c>
      <c r="G45" s="397"/>
    </row>
    <row r="46" spans="1:7" ht="15.75" customHeight="1" x14ac:dyDescent="0.25">
      <c r="A46" s="335"/>
      <c r="B46" s="333"/>
      <c r="C46" s="333"/>
      <c r="D46" s="336"/>
      <c r="E46" s="336"/>
      <c r="F46" s="499"/>
    </row>
    <row r="48" spans="1:7" ht="15.75" customHeight="1" x14ac:dyDescent="0.2">
      <c r="A48" s="783" t="s">
        <v>929</v>
      </c>
      <c r="B48" s="784"/>
      <c r="C48" s="784"/>
      <c r="D48" s="784"/>
      <c r="E48" s="784"/>
      <c r="F48" s="785"/>
    </row>
    <row r="49" spans="1:6" ht="15.75" customHeight="1" x14ac:dyDescent="0.2">
      <c r="A49" s="786"/>
      <c r="B49" s="787"/>
      <c r="C49" s="787"/>
      <c r="D49" s="787"/>
      <c r="E49" s="787"/>
      <c r="F49" s="788"/>
    </row>
    <row r="50" spans="1:6" ht="15.75" customHeight="1" x14ac:dyDescent="0.2">
      <c r="A50" s="786"/>
      <c r="B50" s="787"/>
      <c r="C50" s="787"/>
      <c r="D50" s="787"/>
      <c r="E50" s="787"/>
      <c r="F50" s="788"/>
    </row>
    <row r="51" spans="1:6" ht="15.75" customHeight="1" x14ac:dyDescent="0.2">
      <c r="A51" s="786"/>
      <c r="B51" s="787"/>
      <c r="C51" s="787"/>
      <c r="D51" s="787"/>
      <c r="E51" s="787"/>
      <c r="F51" s="788"/>
    </row>
    <row r="52" spans="1:6" ht="15.75" customHeight="1" x14ac:dyDescent="0.2">
      <c r="A52" s="789"/>
      <c r="B52" s="790"/>
      <c r="C52" s="790"/>
      <c r="D52" s="790"/>
      <c r="E52" s="790"/>
      <c r="F52" s="791"/>
    </row>
    <row r="53" spans="1:6" x14ac:dyDescent="0.2">
      <c r="A53" s="456"/>
    </row>
    <row r="56" spans="1:6" x14ac:dyDescent="0.2">
      <c r="A56" s="783" t="s">
        <v>1141</v>
      </c>
      <c r="B56" s="784"/>
      <c r="C56" s="784"/>
      <c r="D56" s="784"/>
      <c r="E56" s="784"/>
      <c r="F56" s="785"/>
    </row>
    <row r="57" spans="1:6" x14ac:dyDescent="0.2">
      <c r="A57" s="786"/>
      <c r="B57" s="787"/>
      <c r="C57" s="787"/>
      <c r="D57" s="787"/>
      <c r="E57" s="787"/>
      <c r="F57" s="788"/>
    </row>
    <row r="58" spans="1:6" x14ac:dyDescent="0.2">
      <c r="A58" s="786"/>
      <c r="B58" s="787"/>
      <c r="C58" s="787"/>
      <c r="D58" s="787"/>
      <c r="E58" s="787"/>
      <c r="F58" s="788"/>
    </row>
    <row r="59" spans="1:6" x14ac:dyDescent="0.2">
      <c r="A59" s="786"/>
      <c r="B59" s="787"/>
      <c r="C59" s="787"/>
      <c r="D59" s="787"/>
      <c r="E59" s="787"/>
      <c r="F59" s="788"/>
    </row>
    <row r="60" spans="1:6" x14ac:dyDescent="0.2">
      <c r="A60" s="789"/>
      <c r="B60" s="790"/>
      <c r="C60" s="790"/>
      <c r="D60" s="790"/>
      <c r="E60" s="790"/>
      <c r="F60" s="791"/>
    </row>
  </sheetData>
  <sheetProtection formatCells="0" formatColumns="0" formatRows="0" insertRows="0" deleteRows="0"/>
  <mergeCells count="2">
    <mergeCell ref="A48:F52"/>
    <mergeCell ref="A56:F60"/>
  </mergeCells>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zoomScaleNormal="100" workbookViewId="0">
      <selection activeCell="E7" sqref="E7"/>
    </sheetView>
  </sheetViews>
  <sheetFormatPr baseColWidth="10" defaultRowHeight="15" customHeight="1" x14ac:dyDescent="0.2"/>
  <cols>
    <col min="1" max="1" width="69.5703125" style="50" customWidth="1"/>
    <col min="2" max="4" width="15.7109375" style="49" customWidth="1"/>
    <col min="5" max="5" width="15.7109375" style="50" customWidth="1"/>
    <col min="6" max="16384" width="11.42578125" style="50"/>
  </cols>
  <sheetData>
    <row r="2" spans="1:5" s="48" customFormat="1" ht="15" customHeight="1" x14ac:dyDescent="0.25">
      <c r="A2" s="46" t="str">
        <f>Resultatregnskap!A3</f>
        <v>Virksomhet: NTNU</v>
      </c>
      <c r="B2" s="47"/>
      <c r="C2" s="47"/>
      <c r="D2" s="47"/>
    </row>
    <row r="4" spans="1:5" ht="15" customHeight="1" x14ac:dyDescent="0.25">
      <c r="A4" s="97" t="s">
        <v>299</v>
      </c>
    </row>
    <row r="5" spans="1:5" ht="15" customHeight="1" thickBot="1" x14ac:dyDescent="0.25">
      <c r="A5" s="99"/>
    </row>
    <row r="6" spans="1:5" s="48" customFormat="1" ht="48" thickBot="1" x14ac:dyDescent="0.25">
      <c r="A6" s="130"/>
      <c r="B6" s="51" t="s">
        <v>300</v>
      </c>
      <c r="C6" s="51" t="s">
        <v>301</v>
      </c>
      <c r="D6" s="51" t="s">
        <v>302</v>
      </c>
      <c r="E6" s="51" t="s">
        <v>303</v>
      </c>
    </row>
    <row r="7" spans="1:5" s="48" customFormat="1" ht="16.5" thickBot="1" x14ac:dyDescent="0.25">
      <c r="A7" s="131"/>
      <c r="B7" s="52">
        <f>Resultatregnskap!C5</f>
        <v>41394</v>
      </c>
      <c r="C7" s="53">
        <f>Resultatregnskap!C5</f>
        <v>41394</v>
      </c>
      <c r="D7" s="53">
        <f>Resultatregnskap!C5</f>
        <v>41394</v>
      </c>
      <c r="E7" s="54">
        <f>Resultatregnskap!E5</f>
        <v>41274</v>
      </c>
    </row>
    <row r="8" spans="1:5" s="48" customFormat="1" ht="15" customHeight="1" x14ac:dyDescent="0.2">
      <c r="A8" s="102" t="s">
        <v>33</v>
      </c>
      <c r="B8" s="55"/>
      <c r="C8" s="55"/>
      <c r="D8" s="55"/>
      <c r="E8" s="55"/>
    </row>
    <row r="9" spans="1:5" s="57" customFormat="1" ht="15" customHeight="1" x14ac:dyDescent="0.2">
      <c r="A9" s="105" t="s">
        <v>176</v>
      </c>
      <c r="B9" s="729">
        <v>1325218</v>
      </c>
      <c r="C9" s="164">
        <f>+Resultatregnskap!C7</f>
        <v>1325218</v>
      </c>
      <c r="D9" s="722">
        <f t="shared" ref="D9:D14" si="0">B9-C9</f>
        <v>0</v>
      </c>
      <c r="E9" s="164">
        <f>+Resultatregnskap!E7</f>
        <v>3808986</v>
      </c>
    </row>
    <row r="10" spans="1:5" s="57" customFormat="1" ht="15" customHeight="1" x14ac:dyDescent="0.2">
      <c r="A10" s="105" t="s">
        <v>257</v>
      </c>
      <c r="B10" s="730">
        <v>0</v>
      </c>
      <c r="C10" s="164">
        <f>+Resultatregnskap!C8</f>
        <v>0</v>
      </c>
      <c r="D10" s="722">
        <f t="shared" si="0"/>
        <v>0</v>
      </c>
      <c r="E10" s="164">
        <f>+Resultatregnskap!E8</f>
        <v>0</v>
      </c>
    </row>
    <row r="11" spans="1:5" s="57" customFormat="1" ht="15" customHeight="1" x14ac:dyDescent="0.2">
      <c r="A11" s="105" t="s">
        <v>320</v>
      </c>
      <c r="B11" s="729">
        <v>450000</v>
      </c>
      <c r="C11" s="164">
        <f>+Resultatregnskap!C9</f>
        <v>409617</v>
      </c>
      <c r="D11" s="722">
        <f t="shared" si="0"/>
        <v>40383</v>
      </c>
      <c r="E11" s="164">
        <f>+Resultatregnskap!E9</f>
        <v>1284466</v>
      </c>
    </row>
    <row r="12" spans="1:5" s="57" customFormat="1" ht="15" customHeight="1" x14ac:dyDescent="0.2">
      <c r="A12" s="105" t="s">
        <v>34</v>
      </c>
      <c r="B12" s="730">
        <v>0</v>
      </c>
      <c r="C12" s="164">
        <f>+Resultatregnskap!C10</f>
        <v>0</v>
      </c>
      <c r="D12" s="722">
        <f t="shared" si="0"/>
        <v>0</v>
      </c>
      <c r="E12" s="164">
        <f>+Resultatregnskap!E10</f>
        <v>0</v>
      </c>
    </row>
    <row r="13" spans="1:5" s="57" customFormat="1" ht="15" customHeight="1" x14ac:dyDescent="0.2">
      <c r="A13" s="105" t="s">
        <v>4</v>
      </c>
      <c r="B13" s="730">
        <v>90000</v>
      </c>
      <c r="C13" s="164">
        <f>+Resultatregnskap!C11</f>
        <v>111977</v>
      </c>
      <c r="D13" s="722">
        <f t="shared" si="0"/>
        <v>-21977</v>
      </c>
      <c r="E13" s="164">
        <f>+Resultatregnskap!E11</f>
        <v>262196</v>
      </c>
    </row>
    <row r="14" spans="1:5" s="57" customFormat="1" ht="15" customHeight="1" x14ac:dyDescent="0.2">
      <c r="A14" s="105" t="s">
        <v>35</v>
      </c>
      <c r="B14" s="164">
        <v>0</v>
      </c>
      <c r="C14" s="164">
        <f>+Resultatregnskap!C12</f>
        <v>0</v>
      </c>
      <c r="D14" s="722">
        <f t="shared" si="0"/>
        <v>0</v>
      </c>
      <c r="E14" s="164">
        <f>+Resultatregnskap!E12</f>
        <v>56</v>
      </c>
    </row>
    <row r="15" spans="1:5" s="48" customFormat="1" ht="15" customHeight="1" x14ac:dyDescent="0.2">
      <c r="A15" s="106" t="s">
        <v>5</v>
      </c>
      <c r="B15" s="56">
        <f>SUBTOTAL(9,B9:B14)</f>
        <v>1865218</v>
      </c>
      <c r="C15" s="56">
        <f>SUBTOTAL(9,C9:C14)</f>
        <v>1846812</v>
      </c>
      <c r="D15" s="56">
        <f>SUBTOTAL(9,D9:D14)</f>
        <v>18406</v>
      </c>
      <c r="E15" s="56">
        <f>SUBTOTAL(9,E9:E14)</f>
        <v>5355704</v>
      </c>
    </row>
    <row r="16" spans="1:5" s="48" customFormat="1" ht="15" customHeight="1" x14ac:dyDescent="0.2">
      <c r="A16" s="104"/>
      <c r="B16" s="56"/>
      <c r="C16" s="56"/>
      <c r="D16" s="55"/>
      <c r="E16" s="56"/>
    </row>
    <row r="17" spans="1:5" s="48" customFormat="1" ht="15" customHeight="1" x14ac:dyDescent="0.2">
      <c r="A17" s="102" t="s">
        <v>36</v>
      </c>
      <c r="B17" s="58"/>
      <c r="C17" s="58"/>
      <c r="D17" s="55"/>
      <c r="E17" s="58"/>
    </row>
    <row r="18" spans="1:5" s="48" customFormat="1" ht="15" customHeight="1" x14ac:dyDescent="0.2">
      <c r="A18" s="105" t="s">
        <v>259</v>
      </c>
      <c r="B18" s="731">
        <v>1280000</v>
      </c>
      <c r="C18" s="164">
        <f>+Resultatregnskap!C16</f>
        <v>1260115</v>
      </c>
      <c r="D18" s="722">
        <f t="shared" ref="D18:D23" si="1">B18-C18</f>
        <v>19885</v>
      </c>
      <c r="E18" s="164">
        <f>+Resultatregnskap!E16</f>
        <v>3399264</v>
      </c>
    </row>
    <row r="19" spans="1:5" s="48" customFormat="1" ht="15" customHeight="1" x14ac:dyDescent="0.2">
      <c r="A19" s="105" t="s">
        <v>37</v>
      </c>
      <c r="B19" s="138">
        <v>0</v>
      </c>
      <c r="C19" s="164">
        <f>+Resultatregnskap!C17</f>
        <v>124</v>
      </c>
      <c r="D19" s="722">
        <f t="shared" si="1"/>
        <v>-124</v>
      </c>
      <c r="E19" s="164">
        <f>+Resultatregnskap!E17</f>
        <v>761</v>
      </c>
    </row>
    <row r="20" spans="1:5" s="48" customFormat="1" ht="15" customHeight="1" x14ac:dyDescent="0.2">
      <c r="A20" s="105" t="s">
        <v>38</v>
      </c>
      <c r="B20" s="138">
        <v>460000</v>
      </c>
      <c r="C20" s="164">
        <f>+Resultatregnskap!C18</f>
        <v>491661</v>
      </c>
      <c r="D20" s="722">
        <f t="shared" si="1"/>
        <v>-31661</v>
      </c>
      <c r="E20" s="164">
        <f>+Resultatregnskap!E18</f>
        <v>1452548</v>
      </c>
    </row>
    <row r="21" spans="1:5" s="48" customFormat="1" ht="15" customHeight="1" x14ac:dyDescent="0.2">
      <c r="A21" s="105" t="s">
        <v>258</v>
      </c>
      <c r="B21" s="138">
        <v>0</v>
      </c>
      <c r="C21" s="164">
        <f>+Resultatregnskap!C19</f>
        <v>0</v>
      </c>
      <c r="D21" s="722">
        <f t="shared" si="1"/>
        <v>0</v>
      </c>
      <c r="E21" s="164">
        <f>+Resultatregnskap!E19</f>
        <v>0</v>
      </c>
    </row>
    <row r="22" spans="1:5" s="48" customFormat="1" ht="15" customHeight="1" x14ac:dyDescent="0.2">
      <c r="A22" s="105" t="s">
        <v>39</v>
      </c>
      <c r="B22" s="138">
        <v>200000</v>
      </c>
      <c r="C22" s="164">
        <f>+Resultatregnskap!C20</f>
        <v>193524</v>
      </c>
      <c r="D22" s="722">
        <f t="shared" si="1"/>
        <v>6476</v>
      </c>
      <c r="E22" s="164">
        <f>+Resultatregnskap!E20</f>
        <v>571008</v>
      </c>
    </row>
    <row r="23" spans="1:5" s="48" customFormat="1" ht="15" customHeight="1" x14ac:dyDescent="0.2">
      <c r="A23" s="105" t="s">
        <v>40</v>
      </c>
      <c r="B23" s="138">
        <v>0</v>
      </c>
      <c r="C23" s="164">
        <f>+Resultatregnskap!C21</f>
        <v>0</v>
      </c>
      <c r="D23" s="722">
        <f t="shared" si="1"/>
        <v>0</v>
      </c>
      <c r="E23" s="164">
        <f>+Resultatregnskap!E21</f>
        <v>0</v>
      </c>
    </row>
    <row r="24" spans="1:5" s="48" customFormat="1" ht="15" customHeight="1" x14ac:dyDescent="0.2">
      <c r="A24" s="106" t="s">
        <v>41</v>
      </c>
      <c r="B24" s="56">
        <f>SUBTOTAL(9,B18:B23)</f>
        <v>1940000</v>
      </c>
      <c r="C24" s="56">
        <f>SUBTOTAL(9,C18:C23)</f>
        <v>1945424</v>
      </c>
      <c r="D24" s="56">
        <f>SUBTOTAL(9,D18:D23)</f>
        <v>-5424</v>
      </c>
      <c r="E24" s="56">
        <f>SUBTOTAL(9,E18:E23)</f>
        <v>5423581</v>
      </c>
    </row>
    <row r="25" spans="1:5" s="48" customFormat="1" ht="15" customHeight="1" x14ac:dyDescent="0.2">
      <c r="A25" s="104"/>
      <c r="B25" s="56"/>
      <c r="C25" s="56"/>
      <c r="D25" s="55"/>
      <c r="E25" s="56"/>
    </row>
    <row r="26" spans="1:5" s="48" customFormat="1" ht="15" customHeight="1" x14ac:dyDescent="0.2">
      <c r="A26" s="102" t="s">
        <v>42</v>
      </c>
      <c r="B26" s="58">
        <f>B15-B24</f>
        <v>-74782</v>
      </c>
      <c r="C26" s="58">
        <f>C15-C24</f>
        <v>-98612</v>
      </c>
      <c r="D26" s="58">
        <f>D15-D24</f>
        <v>23830</v>
      </c>
      <c r="E26" s="58">
        <f>E15-E24</f>
        <v>-67877</v>
      </c>
    </row>
    <row r="27" spans="1:5" s="48" customFormat="1" ht="15" customHeight="1" x14ac:dyDescent="0.2">
      <c r="A27" s="104"/>
      <c r="B27" s="56"/>
      <c r="C27" s="56"/>
      <c r="D27" s="55"/>
      <c r="E27" s="56"/>
    </row>
    <row r="28" spans="1:5" s="48" customFormat="1" ht="15" customHeight="1" x14ac:dyDescent="0.2">
      <c r="A28" s="102" t="s">
        <v>43</v>
      </c>
      <c r="B28" s="58"/>
      <c r="C28" s="58"/>
      <c r="D28" s="55"/>
      <c r="E28" s="58"/>
    </row>
    <row r="29" spans="1:5" s="48" customFormat="1" ht="15" customHeight="1" x14ac:dyDescent="0.2">
      <c r="A29" s="105" t="s">
        <v>44</v>
      </c>
      <c r="B29" s="138">
        <v>0</v>
      </c>
      <c r="C29" s="138">
        <f>+Resultatregnskap!C27</f>
        <v>246</v>
      </c>
      <c r="D29" s="722">
        <f>B29-C29</f>
        <v>-246</v>
      </c>
      <c r="E29" s="164">
        <f>+Resultatregnskap!E27</f>
        <v>2289</v>
      </c>
    </row>
    <row r="30" spans="1:5" s="48" customFormat="1" ht="15" customHeight="1" x14ac:dyDescent="0.2">
      <c r="A30" s="105" t="s">
        <v>45</v>
      </c>
      <c r="B30" s="138">
        <v>0</v>
      </c>
      <c r="C30" s="138">
        <f>+Resultatregnskap!C28</f>
        <v>573</v>
      </c>
      <c r="D30" s="722">
        <f>B30-C30</f>
        <v>-573</v>
      </c>
      <c r="E30" s="164">
        <f>+Resultatregnskap!E28</f>
        <v>1394</v>
      </c>
    </row>
    <row r="31" spans="1:5" s="48" customFormat="1" ht="15" customHeight="1" x14ac:dyDescent="0.2">
      <c r="A31" s="106" t="s">
        <v>46</v>
      </c>
      <c r="B31" s="56">
        <f>B29-B30</f>
        <v>0</v>
      </c>
      <c r="C31" s="56">
        <f>C29-C30</f>
        <v>-327</v>
      </c>
      <c r="D31" s="56">
        <f>D29-D30</f>
        <v>327</v>
      </c>
      <c r="E31" s="56">
        <f>E29-E30</f>
        <v>895</v>
      </c>
    </row>
    <row r="32" spans="1:5" s="48" customFormat="1" ht="15" customHeight="1" x14ac:dyDescent="0.2">
      <c r="A32" s="132"/>
      <c r="B32" s="56"/>
      <c r="C32" s="56"/>
      <c r="D32" s="55"/>
      <c r="E32" s="56"/>
    </row>
    <row r="33" spans="1:8" s="48" customFormat="1" ht="15" customHeight="1" x14ac:dyDescent="0.2">
      <c r="A33" s="109" t="s">
        <v>62</v>
      </c>
      <c r="B33" s="58"/>
      <c r="C33" s="58"/>
      <c r="D33" s="55"/>
      <c r="E33" s="58"/>
    </row>
    <row r="34" spans="1:8" s="48" customFormat="1" ht="15" customHeight="1" x14ac:dyDescent="0.2">
      <c r="A34" s="133" t="s">
        <v>47</v>
      </c>
      <c r="B34" s="138">
        <v>0</v>
      </c>
      <c r="C34" s="138">
        <f>+Resultatregnskap!C32</f>
        <v>0</v>
      </c>
      <c r="D34" s="722">
        <f>B34-C34</f>
        <v>0</v>
      </c>
      <c r="E34" s="164">
        <f>+Resultatregnskap!E32</f>
        <v>0</v>
      </c>
    </row>
    <row r="35" spans="1:8" s="48" customFormat="1" ht="15" customHeight="1" x14ac:dyDescent="0.2">
      <c r="A35" s="134" t="s">
        <v>48</v>
      </c>
      <c r="B35" s="56">
        <f>SUM(B34)</f>
        <v>0</v>
      </c>
      <c r="C35" s="56">
        <f>SUM(C34)</f>
        <v>0</v>
      </c>
      <c r="D35" s="56">
        <f>SUM(D34)</f>
        <v>0</v>
      </c>
      <c r="E35" s="56">
        <f>SUM(E34)</f>
        <v>0</v>
      </c>
    </row>
    <row r="36" spans="1:8" s="48" customFormat="1" ht="15" customHeight="1" x14ac:dyDescent="0.2">
      <c r="A36" s="132"/>
      <c r="B36" s="56"/>
      <c r="C36" s="56"/>
      <c r="D36" s="55"/>
      <c r="E36" s="56"/>
    </row>
    <row r="37" spans="1:8" s="48" customFormat="1" ht="15" customHeight="1" x14ac:dyDescent="0.2">
      <c r="A37" s="109" t="s">
        <v>49</v>
      </c>
      <c r="B37" s="58">
        <f>B26+B31+B35</f>
        <v>-74782</v>
      </c>
      <c r="C37" s="58">
        <f>C26+C31+C35</f>
        <v>-98939</v>
      </c>
      <c r="D37" s="58">
        <f>D26+D31+D35</f>
        <v>24157</v>
      </c>
      <c r="E37" s="58">
        <f>E26+E31+E35</f>
        <v>-66982</v>
      </c>
    </row>
    <row r="38" spans="1:8" s="48" customFormat="1" ht="15" customHeight="1" x14ac:dyDescent="0.2">
      <c r="A38" s="132"/>
      <c r="B38" s="56"/>
      <c r="C38" s="56"/>
      <c r="D38" s="55"/>
      <c r="E38" s="56"/>
    </row>
    <row r="39" spans="1:8" s="48" customFormat="1" ht="15" customHeight="1" x14ac:dyDescent="0.2">
      <c r="A39" s="109" t="s">
        <v>50</v>
      </c>
      <c r="B39" s="58"/>
      <c r="C39" s="58"/>
      <c r="D39" s="55"/>
      <c r="E39" s="58"/>
      <c r="G39" s="59"/>
      <c r="H39" s="60"/>
    </row>
    <row r="40" spans="1:8" s="61" customFormat="1" ht="15" customHeight="1" x14ac:dyDescent="0.2">
      <c r="A40" s="133" t="s">
        <v>177</v>
      </c>
      <c r="B40" s="138">
        <v>0</v>
      </c>
      <c r="C40" s="138">
        <f>+Resultatregnskap!C38</f>
        <v>0</v>
      </c>
      <c r="D40" s="722">
        <f>B40-C40</f>
        <v>0</v>
      </c>
      <c r="E40" s="164">
        <f>+Resultatregnskap!E38</f>
        <v>0</v>
      </c>
    </row>
    <row r="41" spans="1:8" s="61" customFormat="1" ht="15" customHeight="1" x14ac:dyDescent="0.2">
      <c r="A41" s="133" t="s">
        <v>344</v>
      </c>
      <c r="B41" s="138">
        <v>81360</v>
      </c>
      <c r="C41" s="138">
        <f>+Resultatregnskap!C39</f>
        <v>102287</v>
      </c>
      <c r="D41" s="722">
        <f>B41-C41</f>
        <v>-20927</v>
      </c>
      <c r="E41" s="164">
        <f>+Resultatregnskap!E39</f>
        <v>71769</v>
      </c>
    </row>
    <row r="42" spans="1:8" s="48" customFormat="1" ht="15" customHeight="1" x14ac:dyDescent="0.2">
      <c r="A42" s="134" t="s">
        <v>51</v>
      </c>
      <c r="B42" s="56">
        <f>SUM(B40:B41)</f>
        <v>81360</v>
      </c>
      <c r="C42" s="56">
        <f>SUM(C40:C41)</f>
        <v>102287</v>
      </c>
      <c r="D42" s="56">
        <f>SUM(D40:D41)</f>
        <v>-20927</v>
      </c>
      <c r="E42" s="56">
        <f>SUM(E40:E41)</f>
        <v>71769</v>
      </c>
    </row>
    <row r="43" spans="1:8" s="48" customFormat="1" ht="15" customHeight="1" x14ac:dyDescent="0.2">
      <c r="A43" s="134"/>
      <c r="B43" s="56"/>
      <c r="C43" s="56"/>
      <c r="D43" s="90"/>
      <c r="E43" s="56"/>
    </row>
    <row r="44" spans="1:8" s="48" customFormat="1" ht="15" customHeight="1" x14ac:dyDescent="0.2">
      <c r="A44" s="109" t="s">
        <v>61</v>
      </c>
      <c r="B44" s="58">
        <f>B37+B42</f>
        <v>6578</v>
      </c>
      <c r="C44" s="58">
        <f>C37+C42</f>
        <v>3348</v>
      </c>
      <c r="D44" s="58">
        <f>D37+D42</f>
        <v>3230</v>
      </c>
      <c r="E44" s="58">
        <f>E37+E42</f>
        <v>4787</v>
      </c>
    </row>
    <row r="45" spans="1:8" s="48" customFormat="1" ht="15" customHeight="1" x14ac:dyDescent="0.2">
      <c r="A45" s="134"/>
      <c r="B45" s="56"/>
      <c r="C45" s="56"/>
      <c r="D45" s="90"/>
      <c r="E45" s="56"/>
    </row>
    <row r="46" spans="1:8" s="48" customFormat="1" ht="15" customHeight="1" x14ac:dyDescent="0.2">
      <c r="A46" s="135" t="s">
        <v>185</v>
      </c>
      <c r="B46" s="90"/>
      <c r="C46" s="90"/>
      <c r="D46" s="90"/>
      <c r="E46" s="90"/>
    </row>
    <row r="47" spans="1:8" s="48" customFormat="1" ht="15" customHeight="1" x14ac:dyDescent="0.2">
      <c r="A47" s="136" t="s">
        <v>304</v>
      </c>
      <c r="B47" s="732">
        <v>0</v>
      </c>
      <c r="C47" s="138">
        <f>+Resultatregnskap!C45</f>
        <v>3348</v>
      </c>
      <c r="D47" s="723">
        <v>0</v>
      </c>
      <c r="E47" s="164">
        <f>+Resultatregnskap!E45</f>
        <v>4787</v>
      </c>
    </row>
    <row r="48" spans="1:8" s="48" customFormat="1" ht="15" customHeight="1" x14ac:dyDescent="0.2">
      <c r="A48" s="137" t="s">
        <v>305</v>
      </c>
      <c r="B48" s="723">
        <f>SUBTOTAL(9,B47:B47)</f>
        <v>0</v>
      </c>
      <c r="C48" s="723">
        <f>SUBTOTAL(9,C47:C47)</f>
        <v>3348</v>
      </c>
      <c r="D48" s="723">
        <f>SUBTOTAL(9,D47:D47)</f>
        <v>0</v>
      </c>
      <c r="E48" s="723">
        <f>SUBTOTAL(9,E47:E47)</f>
        <v>4787</v>
      </c>
    </row>
    <row r="49" spans="1:5" s="48" customFormat="1" ht="15" customHeight="1" x14ac:dyDescent="0.2">
      <c r="A49" s="132"/>
      <c r="B49" s="56"/>
      <c r="C49" s="56"/>
      <c r="D49" s="55"/>
      <c r="E49" s="56"/>
    </row>
    <row r="50" spans="1:5" s="48" customFormat="1" ht="15" customHeight="1" x14ac:dyDescent="0.2">
      <c r="A50" s="109" t="s">
        <v>52</v>
      </c>
      <c r="B50" s="58"/>
      <c r="C50" s="58"/>
      <c r="D50" s="55"/>
      <c r="E50" s="58"/>
    </row>
    <row r="51" spans="1:5" s="61" customFormat="1" ht="15" customHeight="1" x14ac:dyDescent="0.2">
      <c r="A51" s="133" t="s">
        <v>53</v>
      </c>
      <c r="B51" s="138">
        <v>0</v>
      </c>
      <c r="C51" s="138">
        <f>+Resultatregnskap!C49</f>
        <v>0</v>
      </c>
      <c r="D51" s="722">
        <f>B51-C51</f>
        <v>0</v>
      </c>
      <c r="E51" s="164">
        <f>+Resultatregnskap!E49</f>
        <v>0</v>
      </c>
    </row>
    <row r="52" spans="1:5" s="61" customFormat="1" ht="15" customHeight="1" x14ac:dyDescent="0.2">
      <c r="A52" s="133" t="s">
        <v>54</v>
      </c>
      <c r="B52" s="138">
        <v>0</v>
      </c>
      <c r="C52" s="138">
        <f>+Resultatregnskap!C50</f>
        <v>0</v>
      </c>
      <c r="D52" s="722">
        <f>B52-C52</f>
        <v>0</v>
      </c>
      <c r="E52" s="164">
        <f>+Resultatregnskap!E50</f>
        <v>0</v>
      </c>
    </row>
    <row r="53" spans="1:5" s="61" customFormat="1" ht="15" customHeight="1" x14ac:dyDescent="0.2">
      <c r="A53" s="105" t="s">
        <v>55</v>
      </c>
      <c r="B53" s="138">
        <v>0</v>
      </c>
      <c r="C53" s="138">
        <f>+Resultatregnskap!C51</f>
        <v>0</v>
      </c>
      <c r="D53" s="722">
        <f>B53-C53</f>
        <v>0</v>
      </c>
      <c r="E53" s="164">
        <f>+Resultatregnskap!E51</f>
        <v>0</v>
      </c>
    </row>
    <row r="54" spans="1:5" s="48" customFormat="1" ht="15" customHeight="1" x14ac:dyDescent="0.2">
      <c r="A54" s="106" t="s">
        <v>56</v>
      </c>
      <c r="B54" s="56">
        <f>B51+B52-B53</f>
        <v>0</v>
      </c>
      <c r="C54" s="56">
        <f>C51+C52-C53</f>
        <v>0</v>
      </c>
      <c r="D54" s="56">
        <f>D51+D52-D53</f>
        <v>0</v>
      </c>
      <c r="E54" s="56">
        <f>E51+E52-E53</f>
        <v>0</v>
      </c>
    </row>
    <row r="55" spans="1:5" s="48" customFormat="1" ht="15" customHeight="1" x14ac:dyDescent="0.2">
      <c r="A55" s="106"/>
      <c r="B55" s="62"/>
      <c r="C55" s="62"/>
      <c r="D55" s="55"/>
      <c r="E55" s="62"/>
    </row>
    <row r="56" spans="1:5" s="48" customFormat="1" ht="15" customHeight="1" x14ac:dyDescent="0.2">
      <c r="A56" s="102" t="s">
        <v>57</v>
      </c>
      <c r="B56" s="58"/>
      <c r="C56" s="58"/>
      <c r="D56" s="55"/>
      <c r="E56" s="58"/>
    </row>
    <row r="57" spans="1:5" s="61" customFormat="1" ht="15" customHeight="1" x14ac:dyDescent="0.2">
      <c r="A57" s="105" t="s">
        <v>58</v>
      </c>
      <c r="B57" s="138">
        <v>0</v>
      </c>
      <c r="C57" s="138">
        <f>+Resultatregnskap!C55</f>
        <v>0</v>
      </c>
      <c r="D57" s="722">
        <f>B57-C57</f>
        <v>0</v>
      </c>
      <c r="E57" s="164">
        <f>+Resultatregnskap!E55</f>
        <v>0</v>
      </c>
    </row>
    <row r="58" spans="1:5" s="61" customFormat="1" ht="15" customHeight="1" x14ac:dyDescent="0.2">
      <c r="A58" s="105" t="s">
        <v>59</v>
      </c>
      <c r="B58" s="138">
        <v>0</v>
      </c>
      <c r="C58" s="138">
        <f>+Resultatregnskap!C56</f>
        <v>0</v>
      </c>
      <c r="D58" s="722">
        <f>B58-C58</f>
        <v>0</v>
      </c>
      <c r="E58" s="164">
        <f>+Resultatregnskap!E56</f>
        <v>0</v>
      </c>
    </row>
    <row r="59" spans="1:5" s="48" customFormat="1" ht="15" customHeight="1" x14ac:dyDescent="0.2">
      <c r="A59" s="106" t="s">
        <v>60</v>
      </c>
      <c r="B59" s="56">
        <f>B57-B58</f>
        <v>0</v>
      </c>
      <c r="C59" s="56">
        <f>C57-C58</f>
        <v>0</v>
      </c>
      <c r="D59" s="56">
        <f>D57-D58</f>
        <v>0</v>
      </c>
      <c r="E59" s="56">
        <f>E57-E58</f>
        <v>0</v>
      </c>
    </row>
    <row r="60" spans="1:5" s="48" customFormat="1" ht="15" customHeight="1" x14ac:dyDescent="0.2">
      <c r="A60" s="104"/>
      <c r="B60" s="56"/>
      <c r="C60" s="56"/>
      <c r="D60" s="55"/>
      <c r="E60" s="56"/>
    </row>
    <row r="61" spans="1:5" s="48" customFormat="1" ht="15" customHeight="1" x14ac:dyDescent="0.2"/>
    <row r="62" spans="1:5" s="48" customFormat="1" ht="15" customHeight="1" x14ac:dyDescent="0.2"/>
    <row r="63" spans="1:5" s="48" customFormat="1" ht="15" customHeight="1" x14ac:dyDescent="0.2"/>
    <row r="64" spans="1:5" s="48" customFormat="1" ht="15" customHeight="1" x14ac:dyDescent="0.2">
      <c r="B64" s="47"/>
      <c r="C64" s="47"/>
      <c r="D64" s="47"/>
    </row>
    <row r="65" spans="2:4" s="48" customFormat="1" ht="15" customHeight="1" x14ac:dyDescent="0.2">
      <c r="B65" s="47"/>
      <c r="C65" s="47"/>
      <c r="D65" s="47"/>
    </row>
  </sheetData>
  <sheetProtection selectLockedCells="1"/>
  <phoneticPr fontId="3" type="noConversion"/>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Normal="100" workbookViewId="0">
      <selection activeCell="C38" sqref="C38"/>
    </sheetView>
  </sheetViews>
  <sheetFormatPr baseColWidth="10" defaultRowHeight="15" customHeight="1" x14ac:dyDescent="0.2"/>
  <cols>
    <col min="1" max="1" width="66.140625" style="50" customWidth="1"/>
    <col min="2" max="2" width="10.7109375" style="171" customWidth="1"/>
    <col min="3" max="4" width="15.7109375" style="49" customWidth="1"/>
    <col min="5" max="6" width="15.7109375" style="404" customWidth="1"/>
    <col min="7" max="16384" width="11.42578125" style="50"/>
  </cols>
  <sheetData>
    <row r="1" spans="1:9" ht="15" customHeight="1" x14ac:dyDescent="0.25">
      <c r="A1" s="97" t="s">
        <v>297</v>
      </c>
    </row>
    <row r="3" spans="1:9" ht="15" customHeight="1" x14ac:dyDescent="0.25">
      <c r="A3" s="46" t="s">
        <v>992</v>
      </c>
      <c r="E3" s="404" t="s">
        <v>306</v>
      </c>
      <c r="F3" s="404" t="s">
        <v>306</v>
      </c>
    </row>
    <row r="4" spans="1:9" ht="15" customHeight="1" thickBot="1" x14ac:dyDescent="0.25"/>
    <row r="5" spans="1:9" ht="15" customHeight="1" x14ac:dyDescent="0.25">
      <c r="A5" s="174"/>
      <c r="B5" s="417" t="s">
        <v>32</v>
      </c>
      <c r="C5" s="421">
        <v>41394</v>
      </c>
      <c r="D5" s="422">
        <v>41029</v>
      </c>
      <c r="E5" s="545">
        <v>41274</v>
      </c>
      <c r="F5" s="545">
        <v>41275</v>
      </c>
      <c r="G5" s="433" t="s">
        <v>352</v>
      </c>
    </row>
    <row r="6" spans="1:9" ht="15" customHeight="1" x14ac:dyDescent="0.2">
      <c r="A6" s="102" t="s">
        <v>33</v>
      </c>
      <c r="B6" s="412"/>
      <c r="C6" s="405"/>
      <c r="D6" s="405"/>
      <c r="E6" s="405"/>
      <c r="F6" s="405"/>
      <c r="G6" s="176"/>
    </row>
    <row r="7" spans="1:9" s="172" customFormat="1" ht="15" customHeight="1" x14ac:dyDescent="0.2">
      <c r="A7" s="105" t="s">
        <v>176</v>
      </c>
      <c r="B7" s="413">
        <v>1</v>
      </c>
      <c r="C7" s="406">
        <v>1325218</v>
      </c>
      <c r="D7" s="406">
        <v>1274074</v>
      </c>
      <c r="E7" s="406">
        <v>3808986</v>
      </c>
      <c r="F7" s="406">
        <v>3808986</v>
      </c>
      <c r="G7" s="176" t="s">
        <v>520</v>
      </c>
    </row>
    <row r="8" spans="1:9" s="172" customFormat="1" ht="15" customHeight="1" x14ac:dyDescent="0.2">
      <c r="A8" s="105" t="s">
        <v>257</v>
      </c>
      <c r="B8" s="413">
        <v>1</v>
      </c>
      <c r="C8" s="406"/>
      <c r="D8" s="406"/>
      <c r="E8" s="406"/>
      <c r="F8" s="406"/>
      <c r="G8" s="177" t="s">
        <v>521</v>
      </c>
    </row>
    <row r="9" spans="1:9" s="172" customFormat="1" ht="15" customHeight="1" x14ac:dyDescent="0.2">
      <c r="A9" s="105" t="s">
        <v>311</v>
      </c>
      <c r="B9" s="413">
        <v>1</v>
      </c>
      <c r="C9" s="406">
        <v>409617</v>
      </c>
      <c r="D9" s="406">
        <v>403441</v>
      </c>
      <c r="E9" s="406">
        <v>1284466</v>
      </c>
      <c r="F9" s="406">
        <v>1298319</v>
      </c>
      <c r="G9" s="177" t="s">
        <v>522</v>
      </c>
      <c r="I9" s="718"/>
    </row>
    <row r="10" spans="1:9" s="172" customFormat="1" ht="15" customHeight="1" x14ac:dyDescent="0.2">
      <c r="A10" s="105" t="s">
        <v>34</v>
      </c>
      <c r="B10" s="413">
        <v>1</v>
      </c>
      <c r="C10" s="406"/>
      <c r="D10" s="406"/>
      <c r="E10" s="406"/>
      <c r="F10" s="406"/>
      <c r="G10" s="177" t="s">
        <v>523</v>
      </c>
    </row>
    <row r="11" spans="1:9" s="172" customFormat="1" ht="15" customHeight="1" x14ac:dyDescent="0.2">
      <c r="A11" s="105" t="s">
        <v>4</v>
      </c>
      <c r="B11" s="413">
        <v>1</v>
      </c>
      <c r="C11" s="406">
        <v>111977</v>
      </c>
      <c r="D11" s="406">
        <v>91529</v>
      </c>
      <c r="E11" s="406">
        <v>262196</v>
      </c>
      <c r="F11" s="406">
        <v>262196</v>
      </c>
      <c r="G11" s="177" t="s">
        <v>524</v>
      </c>
    </row>
    <row r="12" spans="1:9" s="172" customFormat="1" ht="15" customHeight="1" x14ac:dyDescent="0.2">
      <c r="A12" s="105" t="s">
        <v>35</v>
      </c>
      <c r="B12" s="413">
        <v>1</v>
      </c>
      <c r="C12" s="406"/>
      <c r="D12" s="406"/>
      <c r="E12" s="406">
        <v>56</v>
      </c>
      <c r="F12" s="406">
        <v>56</v>
      </c>
      <c r="G12" s="177" t="s">
        <v>525</v>
      </c>
    </row>
    <row r="13" spans="1:9" ht="15" customHeight="1" x14ac:dyDescent="0.2">
      <c r="A13" s="106" t="s">
        <v>5</v>
      </c>
      <c r="B13" s="413"/>
      <c r="C13" s="407">
        <f>SUBTOTAL(9,C7:C12)</f>
        <v>1846812</v>
      </c>
      <c r="D13" s="408">
        <f>SUBTOTAL(9,D7:D12)</f>
        <v>1769044</v>
      </c>
      <c r="E13" s="408">
        <f>SUBTOTAL(9,E7:E12)</f>
        <v>5355704</v>
      </c>
      <c r="F13" s="408">
        <f>SUBTOTAL(9,F7:F12)</f>
        <v>5369557</v>
      </c>
      <c r="G13" s="177" t="s">
        <v>526</v>
      </c>
    </row>
    <row r="14" spans="1:9" ht="15" customHeight="1" x14ac:dyDescent="0.2">
      <c r="A14" s="104"/>
      <c r="B14" s="413"/>
      <c r="C14" s="406"/>
      <c r="D14" s="406"/>
      <c r="E14" s="406"/>
      <c r="F14" s="406"/>
      <c r="G14" s="176"/>
    </row>
    <row r="15" spans="1:9" ht="15" customHeight="1" x14ac:dyDescent="0.2">
      <c r="A15" s="102" t="s">
        <v>36</v>
      </c>
      <c r="B15" s="412"/>
      <c r="C15" s="405"/>
      <c r="D15" s="405"/>
      <c r="E15" s="405"/>
      <c r="F15" s="405"/>
      <c r="G15" s="176"/>
    </row>
    <row r="16" spans="1:9" ht="15" customHeight="1" x14ac:dyDescent="0.2">
      <c r="A16" s="105" t="s">
        <v>259</v>
      </c>
      <c r="B16" s="413">
        <v>2</v>
      </c>
      <c r="C16" s="406">
        <v>1260115</v>
      </c>
      <c r="D16" s="406">
        <v>1187096</v>
      </c>
      <c r="E16" s="406">
        <v>3399264</v>
      </c>
      <c r="F16" s="406">
        <v>3399264</v>
      </c>
      <c r="G16" s="176" t="s">
        <v>527</v>
      </c>
    </row>
    <row r="17" spans="1:7" ht="15" customHeight="1" x14ac:dyDescent="0.2">
      <c r="A17" s="105" t="s">
        <v>37</v>
      </c>
      <c r="B17" s="413"/>
      <c r="C17" s="406">
        <v>124</v>
      </c>
      <c r="D17" s="406">
        <v>119</v>
      </c>
      <c r="E17" s="406">
        <v>761</v>
      </c>
      <c r="F17" s="406">
        <v>761</v>
      </c>
      <c r="G17" s="176" t="s">
        <v>528</v>
      </c>
    </row>
    <row r="18" spans="1:7" ht="15" customHeight="1" x14ac:dyDescent="0.2">
      <c r="A18" s="105" t="s">
        <v>38</v>
      </c>
      <c r="B18" s="413">
        <v>3</v>
      </c>
      <c r="C18" s="406">
        <v>491661</v>
      </c>
      <c r="D18" s="406">
        <v>430886</v>
      </c>
      <c r="E18" s="406">
        <v>1452548</v>
      </c>
      <c r="F18" s="406">
        <v>1452548</v>
      </c>
      <c r="G18" s="176" t="s">
        <v>529</v>
      </c>
    </row>
    <row r="19" spans="1:7" s="150" customFormat="1" ht="15" customHeight="1" x14ac:dyDescent="0.2">
      <c r="A19" s="105" t="s">
        <v>258</v>
      </c>
      <c r="B19" s="413">
        <v>4.5</v>
      </c>
      <c r="C19" s="406"/>
      <c r="D19" s="406"/>
      <c r="E19" s="406"/>
      <c r="F19" s="406"/>
      <c r="G19" s="176" t="s">
        <v>530</v>
      </c>
    </row>
    <row r="20" spans="1:7" ht="15" customHeight="1" x14ac:dyDescent="0.2">
      <c r="A20" s="105" t="s">
        <v>39</v>
      </c>
      <c r="B20" s="413">
        <v>4.5</v>
      </c>
      <c r="C20" s="406">
        <v>193524</v>
      </c>
      <c r="D20" s="406">
        <v>188187</v>
      </c>
      <c r="E20" s="406">
        <v>571008</v>
      </c>
      <c r="F20" s="406">
        <v>571008</v>
      </c>
      <c r="G20" s="176" t="s">
        <v>531</v>
      </c>
    </row>
    <row r="21" spans="1:7" ht="15" customHeight="1" x14ac:dyDescent="0.2">
      <c r="A21" s="105" t="s">
        <v>40</v>
      </c>
      <c r="B21" s="413">
        <v>4.5</v>
      </c>
      <c r="C21" s="406"/>
      <c r="D21" s="406"/>
      <c r="E21" s="406"/>
      <c r="F21" s="406"/>
      <c r="G21" s="176" t="s">
        <v>532</v>
      </c>
    </row>
    <row r="22" spans="1:7" ht="15" customHeight="1" x14ac:dyDescent="0.2">
      <c r="A22" s="106" t="s">
        <v>41</v>
      </c>
      <c r="B22" s="414"/>
      <c r="C22" s="407">
        <f>SUBTOTAL(9,C16:C21)</f>
        <v>1945424</v>
      </c>
      <c r="D22" s="408">
        <f>SUBTOTAL(9,D16:D21)</f>
        <v>1806288</v>
      </c>
      <c r="E22" s="408">
        <f>SUBTOTAL(9,E16:E21)</f>
        <v>5423581</v>
      </c>
      <c r="F22" s="408">
        <f>SUBTOTAL(9,F16:F21)</f>
        <v>5423581</v>
      </c>
      <c r="G22" s="176" t="s">
        <v>533</v>
      </c>
    </row>
    <row r="23" spans="1:7" ht="15" customHeight="1" x14ac:dyDescent="0.2">
      <c r="A23" s="104"/>
      <c r="B23" s="413"/>
      <c r="C23" s="406"/>
      <c r="D23" s="406"/>
      <c r="E23" s="406"/>
      <c r="F23" s="406"/>
      <c r="G23" s="176"/>
    </row>
    <row r="24" spans="1:7" ht="15" customHeight="1" x14ac:dyDescent="0.2">
      <c r="A24" s="102" t="s">
        <v>42</v>
      </c>
      <c r="B24" s="412"/>
      <c r="C24" s="407">
        <f>C13-C22</f>
        <v>-98612</v>
      </c>
      <c r="D24" s="408">
        <f>D13-D22</f>
        <v>-37244</v>
      </c>
      <c r="E24" s="408">
        <f>E13-E22</f>
        <v>-67877</v>
      </c>
      <c r="F24" s="408">
        <f>F13-F22</f>
        <v>-54024</v>
      </c>
      <c r="G24" s="176" t="s">
        <v>534</v>
      </c>
    </row>
    <row r="25" spans="1:7" ht="15" customHeight="1" x14ac:dyDescent="0.2">
      <c r="A25" s="104"/>
      <c r="B25" s="413"/>
      <c r="C25" s="406"/>
      <c r="D25" s="406"/>
      <c r="E25" s="406"/>
      <c r="F25" s="406"/>
      <c r="G25" s="176"/>
    </row>
    <row r="26" spans="1:7" ht="15" customHeight="1" x14ac:dyDescent="0.2">
      <c r="A26" s="102" t="s">
        <v>43</v>
      </c>
      <c r="B26" s="412"/>
      <c r="C26" s="405"/>
      <c r="D26" s="405"/>
      <c r="E26" s="405"/>
      <c r="F26" s="405"/>
      <c r="G26" s="176"/>
    </row>
    <row r="27" spans="1:7" ht="15" customHeight="1" x14ac:dyDescent="0.2">
      <c r="A27" s="105" t="s">
        <v>44</v>
      </c>
      <c r="B27" s="413">
        <v>6</v>
      </c>
      <c r="C27" s="406">
        <v>246</v>
      </c>
      <c r="D27" s="406">
        <v>600</v>
      </c>
      <c r="E27" s="406">
        <v>2289</v>
      </c>
      <c r="F27" s="406">
        <v>2289</v>
      </c>
      <c r="G27" s="176" t="s">
        <v>535</v>
      </c>
    </row>
    <row r="28" spans="1:7" ht="15" customHeight="1" x14ac:dyDescent="0.2">
      <c r="A28" s="105" t="s">
        <v>45</v>
      </c>
      <c r="B28" s="413">
        <v>6</v>
      </c>
      <c r="C28" s="406">
        <v>573</v>
      </c>
      <c r="D28" s="406">
        <v>512</v>
      </c>
      <c r="E28" s="406">
        <v>1394</v>
      </c>
      <c r="F28" s="406">
        <v>1394</v>
      </c>
      <c r="G28" s="176" t="s">
        <v>536</v>
      </c>
    </row>
    <row r="29" spans="1:7" ht="15" customHeight="1" x14ac:dyDescent="0.2">
      <c r="A29" s="106" t="s">
        <v>46</v>
      </c>
      <c r="B29" s="414"/>
      <c r="C29" s="407">
        <f>C27-C28</f>
        <v>-327</v>
      </c>
      <c r="D29" s="408">
        <f>D27-D28</f>
        <v>88</v>
      </c>
      <c r="E29" s="408">
        <f>E27-E28</f>
        <v>895</v>
      </c>
      <c r="F29" s="408">
        <f>F27-F28</f>
        <v>895</v>
      </c>
      <c r="G29" s="176" t="s">
        <v>537</v>
      </c>
    </row>
    <row r="30" spans="1:7" ht="15" customHeight="1" x14ac:dyDescent="0.2">
      <c r="A30" s="104"/>
      <c r="B30" s="413"/>
      <c r="C30" s="404"/>
      <c r="D30" s="409"/>
      <c r="E30" s="406"/>
      <c r="F30" s="406"/>
      <c r="G30" s="176"/>
    </row>
    <row r="31" spans="1:7" ht="15" customHeight="1" x14ac:dyDescent="0.2">
      <c r="A31" s="102" t="s">
        <v>62</v>
      </c>
      <c r="B31" s="412"/>
      <c r="C31" s="405"/>
      <c r="D31" s="405"/>
      <c r="E31" s="405"/>
      <c r="F31" s="405"/>
      <c r="G31" s="176"/>
    </row>
    <row r="32" spans="1:7" ht="15" customHeight="1" x14ac:dyDescent="0.2">
      <c r="A32" s="105" t="s">
        <v>47</v>
      </c>
      <c r="B32" s="413"/>
      <c r="C32" s="406"/>
      <c r="D32" s="406"/>
      <c r="E32" s="406"/>
      <c r="F32" s="406"/>
      <c r="G32" s="176" t="s">
        <v>538</v>
      </c>
    </row>
    <row r="33" spans="1:9" ht="15" customHeight="1" x14ac:dyDescent="0.2">
      <c r="A33" s="106" t="s">
        <v>48</v>
      </c>
      <c r="B33" s="414"/>
      <c r="C33" s="407">
        <f>SUBTOTAL(9,C32)</f>
        <v>0</v>
      </c>
      <c r="D33" s="408">
        <f>SUBTOTAL(9,D32)</f>
        <v>0</v>
      </c>
      <c r="E33" s="408">
        <f>SUBTOTAL(9,E32)</f>
        <v>0</v>
      </c>
      <c r="F33" s="408">
        <f>SUBTOTAL(9,F32)</f>
        <v>0</v>
      </c>
      <c r="G33" s="176" t="s">
        <v>539</v>
      </c>
    </row>
    <row r="34" spans="1:9" ht="15" customHeight="1" x14ac:dyDescent="0.2">
      <c r="A34" s="104"/>
      <c r="B34" s="413"/>
      <c r="C34" s="406"/>
      <c r="D34" s="406"/>
      <c r="E34" s="406"/>
      <c r="F34" s="406"/>
      <c r="G34" s="176"/>
    </row>
    <row r="35" spans="1:9" ht="15" customHeight="1" x14ac:dyDescent="0.2">
      <c r="A35" s="102" t="s">
        <v>49</v>
      </c>
      <c r="B35" s="412"/>
      <c r="C35" s="407">
        <f>C24+C29+C33</f>
        <v>-98939</v>
      </c>
      <c r="D35" s="408">
        <f>D24+D29+D33</f>
        <v>-37156</v>
      </c>
      <c r="E35" s="408">
        <f>E24+E29+E33</f>
        <v>-66982</v>
      </c>
      <c r="F35" s="408">
        <f>F24+F29+F33</f>
        <v>-53129</v>
      </c>
      <c r="G35" s="176" t="s">
        <v>540</v>
      </c>
    </row>
    <row r="36" spans="1:9" ht="15" customHeight="1" x14ac:dyDescent="0.2">
      <c r="A36" s="104"/>
      <c r="B36" s="413"/>
      <c r="C36" s="406"/>
      <c r="D36" s="406"/>
      <c r="E36" s="406"/>
      <c r="F36" s="406"/>
      <c r="G36" s="176"/>
    </row>
    <row r="37" spans="1:9" ht="15" customHeight="1" x14ac:dyDescent="0.2">
      <c r="A37" s="102" t="s">
        <v>50</v>
      </c>
      <c r="B37" s="412"/>
      <c r="C37" s="405"/>
      <c r="D37" s="405"/>
      <c r="E37" s="405"/>
      <c r="F37" s="405"/>
      <c r="G37" s="176"/>
      <c r="H37" s="59"/>
      <c r="I37" s="60"/>
    </row>
    <row r="38" spans="1:9" s="173" customFormat="1" ht="15" customHeight="1" x14ac:dyDescent="0.2">
      <c r="A38" s="105" t="s">
        <v>177</v>
      </c>
      <c r="B38" s="413">
        <v>7</v>
      </c>
      <c r="C38" s="406"/>
      <c r="D38" s="406"/>
      <c r="E38" s="406"/>
      <c r="F38" s="406"/>
      <c r="G38" s="176" t="s">
        <v>541</v>
      </c>
    </row>
    <row r="39" spans="1:9" s="173" customFormat="1" ht="15" customHeight="1" x14ac:dyDescent="0.2">
      <c r="A39" s="105" t="s">
        <v>338</v>
      </c>
      <c r="B39" s="413">
        <v>15</v>
      </c>
      <c r="C39" s="406">
        <v>102287</v>
      </c>
      <c r="D39" s="406">
        <v>39467</v>
      </c>
      <c r="E39" s="406">
        <v>71769</v>
      </c>
      <c r="F39" s="406">
        <v>57916</v>
      </c>
      <c r="G39" s="176" t="s">
        <v>542</v>
      </c>
    </row>
    <row r="40" spans="1:9" ht="15" customHeight="1" x14ac:dyDescent="0.2">
      <c r="A40" s="106" t="s">
        <v>51</v>
      </c>
      <c r="B40" s="413"/>
      <c r="C40" s="407">
        <f>SUBTOTAL(9,C38:C39)</f>
        <v>102287</v>
      </c>
      <c r="D40" s="408">
        <f>SUBTOTAL(9,D38:D39)</f>
        <v>39467</v>
      </c>
      <c r="E40" s="408">
        <f>SUBTOTAL(9,E38:E39)</f>
        <v>71769</v>
      </c>
      <c r="F40" s="408">
        <f>SUBTOTAL(9,F38:F39)</f>
        <v>57916</v>
      </c>
      <c r="G40" s="176" t="s">
        <v>543</v>
      </c>
    </row>
    <row r="41" spans="1:9" ht="15" customHeight="1" x14ac:dyDescent="0.2">
      <c r="A41" s="106"/>
      <c r="B41" s="413"/>
      <c r="C41" s="406"/>
      <c r="D41" s="406"/>
      <c r="E41" s="406"/>
      <c r="F41" s="406"/>
      <c r="G41" s="176"/>
    </row>
    <row r="42" spans="1:9" ht="15" customHeight="1" x14ac:dyDescent="0.2">
      <c r="A42" s="102" t="s">
        <v>61</v>
      </c>
      <c r="B42" s="413"/>
      <c r="C42" s="407">
        <f>C35+C40</f>
        <v>3348</v>
      </c>
      <c r="D42" s="408">
        <f>D35+D40</f>
        <v>2311</v>
      </c>
      <c r="E42" s="408">
        <f>E35+E40</f>
        <v>4787</v>
      </c>
      <c r="F42" s="408">
        <f>F35+F40</f>
        <v>4787</v>
      </c>
      <c r="G42" s="176" t="s">
        <v>544</v>
      </c>
    </row>
    <row r="43" spans="1:9" ht="15" customHeight="1" x14ac:dyDescent="0.2">
      <c r="A43" s="106"/>
      <c r="B43" s="413"/>
      <c r="C43" s="406"/>
      <c r="D43" s="406"/>
      <c r="E43" s="406"/>
      <c r="F43" s="406"/>
      <c r="G43" s="176"/>
    </row>
    <row r="44" spans="1:9" ht="15" customHeight="1" x14ac:dyDescent="0.2">
      <c r="A44" s="106" t="s">
        <v>185</v>
      </c>
      <c r="B44" s="415"/>
      <c r="C44" s="406"/>
      <c r="D44" s="406"/>
      <c r="E44" s="406"/>
      <c r="F44" s="406"/>
      <c r="G44" s="176"/>
    </row>
    <row r="45" spans="1:9" ht="15" customHeight="1" x14ac:dyDescent="0.2">
      <c r="A45" s="136" t="s">
        <v>304</v>
      </c>
      <c r="B45" s="413">
        <v>8</v>
      </c>
      <c r="C45" s="546">
        <v>3348</v>
      </c>
      <c r="D45" s="546">
        <v>2311</v>
      </c>
      <c r="E45" s="546">
        <v>4787</v>
      </c>
      <c r="F45" s="546">
        <v>4787</v>
      </c>
      <c r="G45" s="176" t="s">
        <v>545</v>
      </c>
    </row>
    <row r="46" spans="1:9" ht="15" customHeight="1" x14ac:dyDescent="0.2">
      <c r="A46" s="137" t="s">
        <v>305</v>
      </c>
      <c r="B46" s="416"/>
      <c r="C46" s="410">
        <f>SUBTOTAL(9,C45:C45)</f>
        <v>3348</v>
      </c>
      <c r="D46" s="411">
        <f>SUBTOTAL(9,D45:D45)</f>
        <v>2311</v>
      </c>
      <c r="E46" s="411">
        <f>SUBTOTAL(9,E45:E45)</f>
        <v>4787</v>
      </c>
      <c r="F46" s="411">
        <f>SUBTOTAL(9,F45:F45)</f>
        <v>4787</v>
      </c>
      <c r="G46" s="176" t="s">
        <v>546</v>
      </c>
    </row>
    <row r="47" spans="1:9" ht="15" customHeight="1" x14ac:dyDescent="0.2">
      <c r="A47" s="106"/>
      <c r="B47" s="413"/>
      <c r="C47" s="406"/>
      <c r="D47" s="406"/>
      <c r="E47" s="406"/>
      <c r="F47" s="406"/>
      <c r="G47" s="176"/>
    </row>
    <row r="48" spans="1:9" ht="15" customHeight="1" x14ac:dyDescent="0.2">
      <c r="A48" s="102" t="s">
        <v>52</v>
      </c>
      <c r="B48" s="412"/>
      <c r="C48" s="405"/>
      <c r="D48" s="405"/>
      <c r="E48" s="405"/>
      <c r="F48" s="405"/>
      <c r="G48" s="176"/>
    </row>
    <row r="49" spans="1:7" ht="15" customHeight="1" x14ac:dyDescent="0.2">
      <c r="A49" s="105" t="s">
        <v>53</v>
      </c>
      <c r="B49" s="413">
        <v>9</v>
      </c>
      <c r="C49" s="406"/>
      <c r="D49" s="406"/>
      <c r="E49" s="406"/>
      <c r="F49" s="406"/>
      <c r="G49" s="176" t="s">
        <v>547</v>
      </c>
    </row>
    <row r="50" spans="1:7" ht="15" customHeight="1" x14ac:dyDescent="0.2">
      <c r="A50" s="105" t="s">
        <v>54</v>
      </c>
      <c r="B50" s="413">
        <v>9</v>
      </c>
      <c r="C50" s="406"/>
      <c r="D50" s="406"/>
      <c r="E50" s="406"/>
      <c r="F50" s="406"/>
      <c r="G50" s="176" t="s">
        <v>548</v>
      </c>
    </row>
    <row r="51" spans="1:7" ht="15" customHeight="1" x14ac:dyDescent="0.2">
      <c r="A51" s="105" t="s">
        <v>55</v>
      </c>
      <c r="B51" s="413">
        <v>9</v>
      </c>
      <c r="C51" s="406"/>
      <c r="D51" s="406"/>
      <c r="E51" s="406"/>
      <c r="F51" s="406"/>
      <c r="G51" s="176" t="s">
        <v>549</v>
      </c>
    </row>
    <row r="52" spans="1:7" ht="15" customHeight="1" x14ac:dyDescent="0.2">
      <c r="A52" s="106" t="s">
        <v>56</v>
      </c>
      <c r="B52" s="414"/>
      <c r="C52" s="407">
        <f>SUBTOTAL(9,C49:C51)</f>
        <v>0</v>
      </c>
      <c r="D52" s="408">
        <f>SUBTOTAL(9,D49:D51)</f>
        <v>0</v>
      </c>
      <c r="E52" s="408">
        <f>SUBTOTAL(9,E49:E51)</f>
        <v>0</v>
      </c>
      <c r="F52" s="408">
        <f>SUBTOTAL(9,F49:F51)</f>
        <v>0</v>
      </c>
      <c r="G52" s="176" t="s">
        <v>550</v>
      </c>
    </row>
    <row r="53" spans="1:7" ht="15" hidden="1" customHeight="1" x14ac:dyDescent="0.2">
      <c r="A53" s="102" t="s">
        <v>52</v>
      </c>
      <c r="B53" s="412"/>
      <c r="C53" s="405"/>
      <c r="D53" s="405"/>
      <c r="E53" s="405"/>
      <c r="F53" s="405"/>
      <c r="G53" s="176"/>
    </row>
    <row r="54" spans="1:7" s="173" customFormat="1" ht="15" hidden="1" customHeight="1" x14ac:dyDescent="0.2">
      <c r="A54" s="105" t="s">
        <v>53</v>
      </c>
      <c r="B54" s="413">
        <v>10</v>
      </c>
      <c r="C54" s="406"/>
      <c r="D54" s="406"/>
      <c r="E54" s="406"/>
      <c r="F54" s="406"/>
      <c r="G54" s="176"/>
    </row>
    <row r="55" spans="1:7" s="173" customFormat="1" ht="15" hidden="1" customHeight="1" x14ac:dyDescent="0.2">
      <c r="A55" s="105" t="s">
        <v>54</v>
      </c>
      <c r="B55" s="413">
        <v>10</v>
      </c>
      <c r="C55" s="406"/>
      <c r="D55" s="406"/>
      <c r="E55" s="406"/>
      <c r="F55" s="406"/>
      <c r="G55" s="176"/>
    </row>
    <row r="56" spans="1:7" s="173" customFormat="1" ht="15" hidden="1" customHeight="1" x14ac:dyDescent="0.2">
      <c r="A56" s="105" t="s">
        <v>55</v>
      </c>
      <c r="B56" s="413">
        <v>10</v>
      </c>
      <c r="C56" s="406"/>
      <c r="D56" s="406"/>
      <c r="E56" s="406"/>
      <c r="F56" s="406"/>
      <c r="G56" s="176"/>
    </row>
    <row r="57" spans="1:7" ht="15" hidden="1" customHeight="1" x14ac:dyDescent="0.2">
      <c r="A57" s="106" t="s">
        <v>56</v>
      </c>
      <c r="B57" s="414"/>
      <c r="C57" s="406">
        <f>C54+C55-C56</f>
        <v>0</v>
      </c>
      <c r="D57" s="406"/>
      <c r="E57" s="406">
        <f>SUBTOTAL(9,E54:E56)</f>
        <v>0</v>
      </c>
      <c r="F57" s="406">
        <f>SUBTOTAL(9,F54:F56)</f>
        <v>0</v>
      </c>
      <c r="G57" s="176"/>
    </row>
    <row r="58" spans="1:7" ht="15" customHeight="1" x14ac:dyDescent="0.2">
      <c r="A58" s="106"/>
      <c r="B58" s="414"/>
      <c r="C58" s="406"/>
      <c r="D58" s="406"/>
      <c r="E58" s="406"/>
      <c r="F58" s="406"/>
      <c r="G58" s="176"/>
    </row>
    <row r="59" spans="1:7" ht="15" customHeight="1" x14ac:dyDescent="0.2">
      <c r="A59" s="102" t="s">
        <v>57</v>
      </c>
      <c r="B59" s="412"/>
      <c r="C59" s="405"/>
      <c r="D59" s="405"/>
      <c r="E59" s="405"/>
      <c r="F59" s="405"/>
      <c r="G59" s="176"/>
    </row>
    <row r="60" spans="1:7" s="173" customFormat="1" ht="15" customHeight="1" x14ac:dyDescent="0.2">
      <c r="A60" s="105" t="s">
        <v>58</v>
      </c>
      <c r="B60" s="413">
        <v>10</v>
      </c>
      <c r="C60" s="406">
        <v>26936</v>
      </c>
      <c r="D60" s="406">
        <v>25871</v>
      </c>
      <c r="E60" s="406">
        <v>118696</v>
      </c>
      <c r="F60" s="406">
        <v>118696</v>
      </c>
      <c r="G60" s="176" t="s">
        <v>551</v>
      </c>
    </row>
    <row r="61" spans="1:7" s="173" customFormat="1" ht="15" customHeight="1" x14ac:dyDescent="0.2">
      <c r="A61" s="105" t="s">
        <v>59</v>
      </c>
      <c r="B61" s="413">
        <v>10</v>
      </c>
      <c r="C61" s="406">
        <v>26936</v>
      </c>
      <c r="D61" s="406">
        <v>25871</v>
      </c>
      <c r="E61" s="406">
        <v>118696</v>
      </c>
      <c r="F61" s="406">
        <v>118696</v>
      </c>
      <c r="G61" s="176" t="s">
        <v>552</v>
      </c>
    </row>
    <row r="62" spans="1:7" ht="15" customHeight="1" x14ac:dyDescent="0.2">
      <c r="A62" s="106" t="s">
        <v>60</v>
      </c>
      <c r="B62" s="414"/>
      <c r="C62" s="407">
        <f>C60-C61</f>
        <v>0</v>
      </c>
      <c r="D62" s="408">
        <f>D60-D61</f>
        <v>0</v>
      </c>
      <c r="E62" s="408">
        <f>E60-E61</f>
        <v>0</v>
      </c>
      <c r="F62" s="408">
        <f>F60-F61</f>
        <v>0</v>
      </c>
      <c r="G62" s="176" t="s">
        <v>553</v>
      </c>
    </row>
    <row r="63" spans="1:7" ht="15" customHeight="1" x14ac:dyDescent="0.2">
      <c r="A63" s="104"/>
      <c r="B63" s="413"/>
      <c r="C63" s="406"/>
      <c r="D63" s="406"/>
      <c r="E63" s="406"/>
      <c r="F63" s="406"/>
      <c r="G63" s="176"/>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opLeftCell="A16" zoomScaleNormal="100" workbookViewId="0">
      <selection activeCell="C50" sqref="C50"/>
    </sheetView>
  </sheetViews>
  <sheetFormatPr baseColWidth="10" defaultRowHeight="15" customHeight="1" x14ac:dyDescent="0.2"/>
  <cols>
    <col min="1" max="1" width="63.7109375" style="50" customWidth="1"/>
    <col min="2" max="2" width="10.7109375" style="171" customWidth="1"/>
    <col min="3" max="3" width="15.7109375" style="404" customWidth="1"/>
    <col min="4" max="6" width="15.7109375" style="50" customWidth="1"/>
    <col min="7" max="7" width="11.42578125" style="151"/>
    <col min="8" max="16384" width="11.42578125" style="50"/>
  </cols>
  <sheetData>
    <row r="1" spans="1:9" ht="15" customHeight="1" x14ac:dyDescent="0.25">
      <c r="A1" s="97" t="s">
        <v>298</v>
      </c>
      <c r="B1" s="98"/>
      <c r="G1" s="180"/>
    </row>
    <row r="2" spans="1:9" ht="15" customHeight="1" x14ac:dyDescent="0.2">
      <c r="A2" s="99"/>
      <c r="B2" s="98"/>
      <c r="G2" s="180"/>
    </row>
    <row r="3" spans="1:9" ht="15" customHeight="1" x14ac:dyDescent="0.25">
      <c r="A3" s="179" t="str">
        <f>+Resultatregnskap!A3</f>
        <v>Virksomhet: NTNU</v>
      </c>
      <c r="B3" s="98"/>
      <c r="G3" s="180"/>
    </row>
    <row r="4" spans="1:9" ht="15" customHeight="1" thickBot="1" x14ac:dyDescent="0.25">
      <c r="A4" s="99"/>
      <c r="B4" s="98"/>
      <c r="G4" s="180"/>
    </row>
    <row r="5" spans="1:9" ht="15" customHeight="1" x14ac:dyDescent="0.2">
      <c r="A5" s="100"/>
      <c r="B5" s="101" t="s">
        <v>32</v>
      </c>
      <c r="C5" s="423">
        <f>Resultatregnskap!C5</f>
        <v>41394</v>
      </c>
      <c r="D5" s="424">
        <v>41029</v>
      </c>
      <c r="E5" s="424">
        <f>Resultatregnskap!E5</f>
        <v>41274</v>
      </c>
      <c r="F5" s="424">
        <f>Resultatregnskap!F5</f>
        <v>41275</v>
      </c>
      <c r="G5" s="181" t="s">
        <v>353</v>
      </c>
    </row>
    <row r="6" spans="1:9" ht="15" customHeight="1" x14ac:dyDescent="0.2">
      <c r="A6" s="102" t="s">
        <v>63</v>
      </c>
      <c r="B6" s="103"/>
      <c r="C6" s="403"/>
      <c r="D6" s="91"/>
      <c r="E6" s="91"/>
      <c r="F6" s="91"/>
      <c r="G6" s="182"/>
    </row>
    <row r="7" spans="1:9" ht="15" customHeight="1" x14ac:dyDescent="0.2">
      <c r="A7" s="99"/>
      <c r="B7" s="103"/>
      <c r="C7" s="403"/>
      <c r="D7" s="91"/>
      <c r="E7" s="91"/>
      <c r="F7" s="91"/>
      <c r="G7" s="182"/>
    </row>
    <row r="8" spans="1:9" ht="15" customHeight="1" x14ac:dyDescent="0.2">
      <c r="A8" s="102" t="s">
        <v>312</v>
      </c>
      <c r="B8" s="103"/>
      <c r="C8" s="403"/>
      <c r="D8" s="91"/>
      <c r="E8" s="91"/>
      <c r="F8" s="91"/>
      <c r="G8" s="182"/>
    </row>
    <row r="9" spans="1:9" ht="15" customHeight="1" x14ac:dyDescent="0.2">
      <c r="A9" s="104"/>
      <c r="B9" s="103"/>
      <c r="C9" s="403"/>
      <c r="D9" s="91"/>
      <c r="E9" s="91"/>
      <c r="F9" s="91"/>
      <c r="G9" s="182"/>
    </row>
    <row r="10" spans="1:9" ht="15" customHeight="1" x14ac:dyDescent="0.2">
      <c r="A10" s="102" t="s">
        <v>64</v>
      </c>
      <c r="B10" s="103"/>
      <c r="C10" s="403"/>
      <c r="D10" s="91"/>
      <c r="E10" s="91"/>
      <c r="F10" s="91"/>
      <c r="G10" s="182"/>
    </row>
    <row r="11" spans="1:9" s="172" customFormat="1" ht="15" customHeight="1" x14ac:dyDescent="0.2">
      <c r="A11" s="105" t="s">
        <v>65</v>
      </c>
      <c r="B11" s="103">
        <v>4</v>
      </c>
      <c r="C11" s="403">
        <v>0</v>
      </c>
      <c r="D11" s="91"/>
      <c r="E11" s="91"/>
      <c r="F11" s="91"/>
      <c r="G11" s="183" t="s">
        <v>554</v>
      </c>
    </row>
    <row r="12" spans="1:9" s="172" customFormat="1" ht="15" customHeight="1" x14ac:dyDescent="0.2">
      <c r="A12" s="105" t="s">
        <v>66</v>
      </c>
      <c r="B12" s="103">
        <v>4</v>
      </c>
      <c r="C12" s="403">
        <v>5410</v>
      </c>
      <c r="D12" s="91">
        <v>6228</v>
      </c>
      <c r="E12" s="91">
        <v>6030</v>
      </c>
      <c r="F12" s="91">
        <v>6030</v>
      </c>
      <c r="G12" s="183" t="s">
        <v>555</v>
      </c>
    </row>
    <row r="13" spans="1:9" ht="15" customHeight="1" x14ac:dyDescent="0.2">
      <c r="A13" s="106" t="s">
        <v>67</v>
      </c>
      <c r="B13" s="103"/>
      <c r="C13" s="95">
        <f>SUBTOTAL(9,C11:C12)</f>
        <v>5410</v>
      </c>
      <c r="D13" s="94">
        <f>SUBTOTAL(9,D11:D12)</f>
        <v>6228</v>
      </c>
      <c r="E13" s="94">
        <f>SUBTOTAL(9,E11:E12)</f>
        <v>6030</v>
      </c>
      <c r="F13" s="94">
        <f>SUBTOTAL(9,F11:F12)</f>
        <v>6030</v>
      </c>
      <c r="G13" s="463" t="s">
        <v>354</v>
      </c>
      <c r="I13" s="290"/>
    </row>
    <row r="14" spans="1:9" ht="15" customHeight="1" x14ac:dyDescent="0.2">
      <c r="A14" s="104"/>
      <c r="B14" s="103"/>
      <c r="C14" s="403"/>
      <c r="D14" s="91"/>
      <c r="E14" s="91"/>
      <c r="F14" s="91"/>
      <c r="G14" s="182"/>
    </row>
    <row r="15" spans="1:9" ht="15" customHeight="1" x14ac:dyDescent="0.2">
      <c r="A15" s="102" t="s">
        <v>68</v>
      </c>
      <c r="B15" s="103"/>
      <c r="C15" s="403"/>
      <c r="D15" s="91"/>
      <c r="E15" s="91"/>
      <c r="F15" s="91"/>
      <c r="G15" s="182"/>
    </row>
    <row r="16" spans="1:9" s="172" customFormat="1" ht="15" customHeight="1" x14ac:dyDescent="0.2">
      <c r="A16" s="105" t="s">
        <v>69</v>
      </c>
      <c r="B16" s="103">
        <v>5</v>
      </c>
      <c r="C16" s="403">
        <v>7799065</v>
      </c>
      <c r="D16" s="403">
        <v>8164391</v>
      </c>
      <c r="E16" s="91">
        <v>7920725</v>
      </c>
      <c r="F16" s="91">
        <v>7920725</v>
      </c>
      <c r="G16" s="183" t="s">
        <v>556</v>
      </c>
    </row>
    <row r="17" spans="1:9" s="172" customFormat="1" ht="15" customHeight="1" x14ac:dyDescent="0.2">
      <c r="A17" s="105" t="s">
        <v>994</v>
      </c>
      <c r="B17" s="103">
        <v>5</v>
      </c>
      <c r="C17" s="403">
        <v>492857</v>
      </c>
      <c r="D17" s="403">
        <v>33500</v>
      </c>
      <c r="E17" s="91">
        <v>37955</v>
      </c>
      <c r="F17" s="91">
        <v>491966</v>
      </c>
      <c r="G17" s="183" t="s">
        <v>557</v>
      </c>
    </row>
    <row r="18" spans="1:9" s="172" customFormat="1" ht="15" customHeight="1" x14ac:dyDescent="0.2">
      <c r="A18" s="105" t="s">
        <v>70</v>
      </c>
      <c r="B18" s="103">
        <v>5</v>
      </c>
      <c r="C18" s="403">
        <v>219631</v>
      </c>
      <c r="D18" s="403">
        <v>628964</v>
      </c>
      <c r="E18" s="91">
        <v>681044</v>
      </c>
      <c r="F18" s="91">
        <v>227033</v>
      </c>
      <c r="G18" s="183" t="s">
        <v>558</v>
      </c>
    </row>
    <row r="19" spans="1:9" s="178" customFormat="1" ht="15" customHeight="1" x14ac:dyDescent="0.2">
      <c r="A19" s="105" t="s">
        <v>20</v>
      </c>
      <c r="B19" s="107">
        <v>5</v>
      </c>
      <c r="C19" s="403">
        <v>489944</v>
      </c>
      <c r="D19" s="403">
        <v>343643</v>
      </c>
      <c r="E19" s="403">
        <v>446578</v>
      </c>
      <c r="F19" s="403">
        <v>446578</v>
      </c>
      <c r="G19" s="183" t="s">
        <v>559</v>
      </c>
    </row>
    <row r="20" spans="1:9" s="172" customFormat="1" ht="15" customHeight="1" x14ac:dyDescent="0.2">
      <c r="A20" s="105" t="s">
        <v>71</v>
      </c>
      <c r="B20" s="103">
        <v>5</v>
      </c>
      <c r="C20" s="403">
        <v>0</v>
      </c>
      <c r="D20" s="403"/>
      <c r="E20" s="403"/>
      <c r="F20" s="403"/>
      <c r="G20" s="183" t="s">
        <v>560</v>
      </c>
    </row>
    <row r="21" spans="1:9" ht="15" customHeight="1" x14ac:dyDescent="0.2">
      <c r="A21" s="106" t="s">
        <v>72</v>
      </c>
      <c r="B21" s="103"/>
      <c r="C21" s="95">
        <f>SUBTOTAL(9,C16:C20)</f>
        <v>9001497</v>
      </c>
      <c r="D21" s="94">
        <f>SUBTOTAL(9,D16:D20)</f>
        <v>9170498</v>
      </c>
      <c r="E21" s="94">
        <f>SUBTOTAL(9,E16:E20)</f>
        <v>9086302</v>
      </c>
      <c r="F21" s="94">
        <f>SUBTOTAL(9,F16:F20)</f>
        <v>9086302</v>
      </c>
      <c r="G21" s="463" t="s">
        <v>355</v>
      </c>
      <c r="I21" s="290"/>
    </row>
    <row r="22" spans="1:9" ht="15" customHeight="1" x14ac:dyDescent="0.2">
      <c r="A22" s="104"/>
      <c r="B22" s="103"/>
      <c r="C22" s="403"/>
      <c r="D22" s="91"/>
      <c r="E22" s="91"/>
      <c r="F22" s="91"/>
      <c r="G22" s="182"/>
    </row>
    <row r="23" spans="1:9" ht="15" customHeight="1" x14ac:dyDescent="0.2">
      <c r="A23" s="102" t="s">
        <v>73</v>
      </c>
      <c r="B23" s="103"/>
      <c r="C23" s="403"/>
      <c r="D23" s="91"/>
      <c r="E23" s="91"/>
      <c r="F23" s="91"/>
      <c r="G23" s="182"/>
    </row>
    <row r="24" spans="1:9" s="172" customFormat="1" ht="15" customHeight="1" x14ac:dyDescent="0.2">
      <c r="A24" s="105" t="s">
        <v>74</v>
      </c>
      <c r="B24" s="103">
        <v>11</v>
      </c>
      <c r="C24" s="547">
        <v>56569</v>
      </c>
      <c r="D24" s="91">
        <v>56569</v>
      </c>
      <c r="E24" s="547">
        <v>56569</v>
      </c>
      <c r="F24" s="547">
        <v>56569</v>
      </c>
      <c r="G24" s="183" t="s">
        <v>561</v>
      </c>
    </row>
    <row r="25" spans="1:9" s="172" customFormat="1" ht="15" customHeight="1" x14ac:dyDescent="0.2">
      <c r="A25" s="105" t="s">
        <v>75</v>
      </c>
      <c r="B25" s="103">
        <v>11</v>
      </c>
      <c r="C25" s="547">
        <v>10860</v>
      </c>
      <c r="D25" s="91">
        <v>7520</v>
      </c>
      <c r="E25" s="547">
        <v>10860</v>
      </c>
      <c r="F25" s="547">
        <v>10860</v>
      </c>
      <c r="G25" s="183" t="s">
        <v>562</v>
      </c>
    </row>
    <row r="26" spans="1:9" s="172" customFormat="1" ht="15" customHeight="1" x14ac:dyDescent="0.2">
      <c r="A26" s="105" t="s">
        <v>76</v>
      </c>
      <c r="B26" s="103">
        <v>11</v>
      </c>
      <c r="C26" s="547">
        <v>858</v>
      </c>
      <c r="D26" s="91">
        <v>858</v>
      </c>
      <c r="E26" s="547">
        <v>858</v>
      </c>
      <c r="F26" s="547">
        <v>858</v>
      </c>
      <c r="G26" s="183" t="s">
        <v>563</v>
      </c>
    </row>
    <row r="27" spans="1:9" s="172" customFormat="1" ht="15" customHeight="1" x14ac:dyDescent="0.2">
      <c r="A27" s="105" t="s">
        <v>275</v>
      </c>
      <c r="B27" s="103"/>
      <c r="C27" s="547">
        <v>332</v>
      </c>
      <c r="D27" s="91">
        <v>332</v>
      </c>
      <c r="E27" s="547">
        <v>332</v>
      </c>
      <c r="F27" s="547">
        <v>332</v>
      </c>
      <c r="G27" s="183" t="s">
        <v>564</v>
      </c>
    </row>
    <row r="28" spans="1:9" ht="15" customHeight="1" x14ac:dyDescent="0.2">
      <c r="A28" s="106" t="s">
        <v>77</v>
      </c>
      <c r="B28" s="103"/>
      <c r="C28" s="95">
        <f>SUBTOTAL(9,C24:C27)</f>
        <v>68619</v>
      </c>
      <c r="D28" s="94">
        <f>SUBTOTAL(9,D24:D27)</f>
        <v>65279</v>
      </c>
      <c r="E28" s="94">
        <f>SUBTOTAL(9,E24:E27)</f>
        <v>68619</v>
      </c>
      <c r="F28" s="94">
        <f>SUBTOTAL(9,F24:F27)</f>
        <v>68619</v>
      </c>
      <c r="G28" s="463" t="s">
        <v>356</v>
      </c>
      <c r="I28" s="290"/>
    </row>
    <row r="29" spans="1:9" ht="15" customHeight="1" x14ac:dyDescent="0.2">
      <c r="A29" s="106"/>
      <c r="B29" s="103"/>
      <c r="C29" s="403"/>
      <c r="D29" s="91"/>
      <c r="E29" s="91"/>
      <c r="F29" s="91"/>
      <c r="G29" s="182"/>
    </row>
    <row r="30" spans="1:9" ht="15" customHeight="1" x14ac:dyDescent="0.2">
      <c r="A30" s="102" t="s">
        <v>78</v>
      </c>
      <c r="B30" s="108"/>
      <c r="C30" s="95">
        <f>SUBTOTAL(9,C11:C29)</f>
        <v>9075526</v>
      </c>
      <c r="D30" s="96">
        <f>SUBTOTAL(9,D11:D29)</f>
        <v>9242005</v>
      </c>
      <c r="E30" s="96">
        <f>SUBTOTAL(9,E11:E29)</f>
        <v>9160951</v>
      </c>
      <c r="F30" s="96">
        <f>SUBTOTAL(9,F11:F29)</f>
        <v>9160951</v>
      </c>
      <c r="G30" s="183" t="s">
        <v>565</v>
      </c>
    </row>
    <row r="31" spans="1:9" ht="15" customHeight="1" x14ac:dyDescent="0.2">
      <c r="A31" s="104"/>
      <c r="B31" s="103"/>
      <c r="C31" s="403"/>
      <c r="D31" s="91"/>
      <c r="E31" s="91"/>
      <c r="F31" s="91"/>
      <c r="G31" s="182"/>
    </row>
    <row r="32" spans="1:9" ht="15" customHeight="1" x14ac:dyDescent="0.2">
      <c r="A32" s="102" t="s">
        <v>79</v>
      </c>
      <c r="B32" s="103"/>
      <c r="C32" s="403"/>
      <c r="D32" s="91"/>
      <c r="E32" s="91"/>
      <c r="F32" s="91"/>
      <c r="G32" s="182"/>
    </row>
    <row r="33" spans="1:10" ht="15" customHeight="1" x14ac:dyDescent="0.2">
      <c r="A33" s="104"/>
      <c r="B33" s="103"/>
      <c r="C33" s="403"/>
      <c r="D33" s="91"/>
      <c r="E33" s="91"/>
      <c r="F33" s="91"/>
      <c r="G33" s="182"/>
    </row>
    <row r="34" spans="1:10" ht="15" customHeight="1" x14ac:dyDescent="0.2">
      <c r="A34" s="102" t="s">
        <v>80</v>
      </c>
      <c r="B34" s="103"/>
      <c r="C34" s="403"/>
      <c r="D34" s="91"/>
      <c r="E34" s="91"/>
      <c r="F34" s="91"/>
      <c r="G34" s="182"/>
    </row>
    <row r="35" spans="1:10" s="172" customFormat="1" ht="15" customHeight="1" x14ac:dyDescent="0.2">
      <c r="A35" s="105" t="s">
        <v>81</v>
      </c>
      <c r="B35" s="103">
        <v>12</v>
      </c>
      <c r="C35" s="403">
        <v>495</v>
      </c>
      <c r="D35" s="91">
        <v>551</v>
      </c>
      <c r="E35" s="91">
        <v>409</v>
      </c>
      <c r="F35" s="91">
        <v>409</v>
      </c>
      <c r="G35" s="463" t="s">
        <v>357</v>
      </c>
      <c r="I35" s="290"/>
      <c r="J35" s="718"/>
    </row>
    <row r="36" spans="1:10" s="172" customFormat="1" ht="15" customHeight="1" x14ac:dyDescent="0.2">
      <c r="A36" s="105" t="s">
        <v>82</v>
      </c>
      <c r="B36" s="103">
        <v>12</v>
      </c>
      <c r="C36" s="403">
        <v>0</v>
      </c>
      <c r="D36" s="91"/>
      <c r="E36" s="91"/>
      <c r="F36" s="91"/>
      <c r="G36" s="463" t="s">
        <v>358</v>
      </c>
    </row>
    <row r="37" spans="1:10" ht="15" customHeight="1" x14ac:dyDescent="0.2">
      <c r="A37" s="106" t="s">
        <v>313</v>
      </c>
      <c r="B37" s="103"/>
      <c r="C37" s="95">
        <f>SUBTOTAL(9,C35:C36)</f>
        <v>495</v>
      </c>
      <c r="D37" s="94">
        <f>SUBTOTAL(9,D35:D36)</f>
        <v>551</v>
      </c>
      <c r="E37" s="94">
        <f>SUBTOTAL(9,E35:E36)</f>
        <v>409</v>
      </c>
      <c r="F37" s="94">
        <f>SUBTOTAL(9,F35:F36)</f>
        <v>409</v>
      </c>
      <c r="G37" s="462" t="s">
        <v>566</v>
      </c>
    </row>
    <row r="38" spans="1:10" ht="15" customHeight="1" x14ac:dyDescent="0.2">
      <c r="A38" s="104"/>
      <c r="B38" s="103"/>
      <c r="C38" s="403"/>
      <c r="D38" s="91"/>
      <c r="E38" s="91"/>
      <c r="F38" s="91"/>
      <c r="G38" s="182"/>
    </row>
    <row r="39" spans="1:10" ht="15" customHeight="1" x14ac:dyDescent="0.2">
      <c r="A39" s="102" t="s">
        <v>83</v>
      </c>
      <c r="B39" s="103"/>
      <c r="C39" s="403"/>
      <c r="D39" s="91"/>
      <c r="E39" s="91"/>
      <c r="F39" s="91"/>
      <c r="G39" s="182"/>
    </row>
    <row r="40" spans="1:10" s="172" customFormat="1" ht="15" customHeight="1" x14ac:dyDescent="0.2">
      <c r="A40" s="105" t="s">
        <v>84</v>
      </c>
      <c r="B40" s="103">
        <v>13</v>
      </c>
      <c r="C40" s="403">
        <v>150680</v>
      </c>
      <c r="D40" s="91">
        <v>104769</v>
      </c>
      <c r="E40" s="91">
        <v>227462</v>
      </c>
      <c r="F40" s="91">
        <v>227462</v>
      </c>
      <c r="G40" s="463" t="s">
        <v>359</v>
      </c>
      <c r="I40" s="290"/>
    </row>
    <row r="41" spans="1:10" s="172" customFormat="1" ht="15" customHeight="1" x14ac:dyDescent="0.2">
      <c r="A41" s="105" t="s">
        <v>31</v>
      </c>
      <c r="B41" s="103">
        <v>14</v>
      </c>
      <c r="C41" s="403">
        <v>51742</v>
      </c>
      <c r="D41" s="91">
        <v>65155</v>
      </c>
      <c r="E41" s="91">
        <v>31241</v>
      </c>
      <c r="F41" s="91">
        <v>31241</v>
      </c>
      <c r="G41" s="463" t="s">
        <v>360</v>
      </c>
      <c r="I41" s="290"/>
    </row>
    <row r="42" spans="1:10" s="172" customFormat="1" ht="15" customHeight="1" x14ac:dyDescent="0.2">
      <c r="A42" s="105" t="s">
        <v>112</v>
      </c>
      <c r="B42" s="103">
        <v>16</v>
      </c>
      <c r="C42" s="403">
        <v>54151</v>
      </c>
      <c r="D42" s="91">
        <v>45708</v>
      </c>
      <c r="E42" s="91">
        <v>48789</v>
      </c>
      <c r="F42" s="91">
        <v>48789</v>
      </c>
      <c r="G42" s="463" t="s">
        <v>361</v>
      </c>
      <c r="I42" s="290"/>
      <c r="J42" s="718"/>
    </row>
    <row r="43" spans="1:10" ht="15" customHeight="1" x14ac:dyDescent="0.2">
      <c r="A43" s="106" t="s">
        <v>85</v>
      </c>
      <c r="B43" s="103"/>
      <c r="C43" s="95">
        <f>SUBTOTAL(9,C40:C42)</f>
        <v>256573</v>
      </c>
      <c r="D43" s="94">
        <f>SUBTOTAL(9,D40:D42)</f>
        <v>215632</v>
      </c>
      <c r="E43" s="94">
        <f>SUBTOTAL(9,E40:E42)</f>
        <v>307492</v>
      </c>
      <c r="F43" s="94">
        <f>SUBTOTAL(9,F40:F42)</f>
        <v>307492</v>
      </c>
      <c r="G43" s="183" t="s">
        <v>567</v>
      </c>
      <c r="I43" s="290"/>
    </row>
    <row r="44" spans="1:10" ht="15" customHeight="1" x14ac:dyDescent="0.2">
      <c r="A44" s="106"/>
      <c r="B44" s="103"/>
      <c r="C44" s="403"/>
      <c r="D44" s="91"/>
      <c r="E44" s="91"/>
      <c r="F44" s="91"/>
      <c r="G44" s="182"/>
    </row>
    <row r="45" spans="1:10" ht="15" customHeight="1" x14ac:dyDescent="0.2">
      <c r="A45" s="102" t="s">
        <v>508</v>
      </c>
      <c r="B45" s="103"/>
      <c r="C45" s="403"/>
      <c r="D45" s="91"/>
      <c r="E45" s="91"/>
      <c r="F45" s="91"/>
      <c r="G45" s="182"/>
    </row>
    <row r="46" spans="1:10" ht="15" customHeight="1" x14ac:dyDescent="0.2">
      <c r="A46" s="105" t="s">
        <v>477</v>
      </c>
      <c r="B46" s="103">
        <v>8</v>
      </c>
      <c r="C46" s="403">
        <v>0</v>
      </c>
      <c r="D46" s="91"/>
      <c r="E46" s="91"/>
      <c r="F46" s="91"/>
      <c r="G46" s="183" t="s">
        <v>571</v>
      </c>
    </row>
    <row r="47" spans="1:10" ht="15" customHeight="1" x14ac:dyDescent="0.2">
      <c r="A47" s="106" t="s">
        <v>478</v>
      </c>
      <c r="B47" s="103"/>
      <c r="C47" s="95">
        <f>SUBTOTAL(9,C46)</f>
        <v>0</v>
      </c>
      <c r="D47" s="94">
        <f>SUBTOTAL(9,D46)</f>
        <v>0</v>
      </c>
      <c r="E47" s="94">
        <f>SUBTOTAL(9,E46)</f>
        <v>0</v>
      </c>
      <c r="F47" s="94">
        <f>SUBTOTAL(9,F46)</f>
        <v>0</v>
      </c>
      <c r="G47" s="464" t="s">
        <v>479</v>
      </c>
    </row>
    <row r="48" spans="1:10" ht="15" customHeight="1" x14ac:dyDescent="0.2">
      <c r="A48" s="104"/>
      <c r="B48" s="103"/>
      <c r="C48" s="403"/>
      <c r="D48" s="91"/>
      <c r="E48" s="91"/>
      <c r="F48" s="91"/>
      <c r="G48" s="182"/>
    </row>
    <row r="49" spans="1:9" ht="15" customHeight="1" x14ac:dyDescent="0.2">
      <c r="A49" s="102" t="s">
        <v>476</v>
      </c>
      <c r="B49" s="103"/>
      <c r="C49" s="403"/>
      <c r="D49" s="91"/>
      <c r="E49" s="91"/>
      <c r="F49" s="91"/>
      <c r="G49" s="182"/>
    </row>
    <row r="50" spans="1:9" s="172" customFormat="1" ht="15" customHeight="1" x14ac:dyDescent="0.2">
      <c r="A50" s="105" t="s">
        <v>446</v>
      </c>
      <c r="B50" s="103">
        <v>17</v>
      </c>
      <c r="C50" s="403">
        <v>1518520</v>
      </c>
      <c r="D50" s="91">
        <v>1559451</v>
      </c>
      <c r="E50" s="91">
        <v>1406944</v>
      </c>
      <c r="F50" s="91">
        <v>1406944</v>
      </c>
      <c r="G50" s="463" t="s">
        <v>362</v>
      </c>
    </row>
    <row r="51" spans="1:9" s="172" customFormat="1" ht="15" customHeight="1" x14ac:dyDescent="0.2">
      <c r="A51" s="105" t="s">
        <v>445</v>
      </c>
      <c r="B51" s="103">
        <v>17</v>
      </c>
      <c r="C51" s="403">
        <v>47955</v>
      </c>
      <c r="D51" s="91">
        <v>36720</v>
      </c>
      <c r="E51" s="91">
        <v>33228</v>
      </c>
      <c r="F51" s="91">
        <v>33228</v>
      </c>
      <c r="G51" s="463" t="s">
        <v>363</v>
      </c>
    </row>
    <row r="52" spans="1:9" s="172" customFormat="1" ht="15" customHeight="1" x14ac:dyDescent="0.2">
      <c r="A52" s="105" t="s">
        <v>120</v>
      </c>
      <c r="B52" s="103">
        <v>17</v>
      </c>
      <c r="C52" s="403">
        <v>11</v>
      </c>
      <c r="D52" s="91">
        <v>11</v>
      </c>
      <c r="E52" s="91">
        <v>11</v>
      </c>
      <c r="F52" s="91">
        <v>11</v>
      </c>
      <c r="G52" s="463" t="s">
        <v>444</v>
      </c>
    </row>
    <row r="53" spans="1:9" ht="15" customHeight="1" x14ac:dyDescent="0.2">
      <c r="A53" s="106" t="s">
        <v>121</v>
      </c>
      <c r="B53" s="103"/>
      <c r="C53" s="95">
        <f>SUBTOTAL(9,C50:C52)</f>
        <v>1566486</v>
      </c>
      <c r="D53" s="94">
        <f>SUBTOTAL(9,D50:D52)</f>
        <v>1596182</v>
      </c>
      <c r="E53" s="94">
        <f>SUBTOTAL(9,E50:E52)</f>
        <v>1440183</v>
      </c>
      <c r="F53" s="94">
        <f>SUBTOTAL(9,F50:F52)</f>
        <v>1440183</v>
      </c>
      <c r="G53" s="183" t="s">
        <v>568</v>
      </c>
      <c r="I53" s="290"/>
    </row>
    <row r="54" spans="1:9" ht="15" customHeight="1" x14ac:dyDescent="0.2">
      <c r="A54" s="106"/>
      <c r="B54" s="103"/>
      <c r="C54" s="403"/>
      <c r="D54" s="91"/>
      <c r="E54" s="91"/>
      <c r="F54" s="91"/>
      <c r="G54" s="182"/>
    </row>
    <row r="55" spans="1:9" ht="15" customHeight="1" x14ac:dyDescent="0.2">
      <c r="A55" s="102" t="s">
        <v>86</v>
      </c>
      <c r="B55" s="108"/>
      <c r="C55" s="95">
        <f>SUBTOTAL(9,C35:C54)</f>
        <v>1823554</v>
      </c>
      <c r="D55" s="96">
        <f>SUBTOTAL(9,D35:D54)</f>
        <v>1812365</v>
      </c>
      <c r="E55" s="96">
        <f>SUBTOTAL(9,E35:E54)</f>
        <v>1748084</v>
      </c>
      <c r="F55" s="96">
        <f>SUBTOTAL(9,F35:F54)</f>
        <v>1748084</v>
      </c>
      <c r="G55" s="183" t="s">
        <v>569</v>
      </c>
    </row>
    <row r="56" spans="1:9" ht="15" customHeight="1" x14ac:dyDescent="0.2">
      <c r="A56" s="104"/>
      <c r="B56" s="103"/>
      <c r="C56" s="403"/>
      <c r="D56" s="91"/>
      <c r="E56" s="91"/>
      <c r="F56" s="91"/>
      <c r="G56" s="182"/>
    </row>
    <row r="57" spans="1:9" ht="15" customHeight="1" x14ac:dyDescent="0.2">
      <c r="A57" s="109" t="s">
        <v>87</v>
      </c>
      <c r="B57" s="107"/>
      <c r="C57" s="95">
        <f>SUBTOTAL(9,C11:C56)</f>
        <v>10899080</v>
      </c>
      <c r="D57" s="96">
        <f>SUBTOTAL(9,D11:D56)</f>
        <v>11054370</v>
      </c>
      <c r="E57" s="96">
        <f>SUBTOTAL(9,E11:E56)</f>
        <v>10909035</v>
      </c>
      <c r="F57" s="96">
        <f>SUBTOTAL(9,F11:F56)</f>
        <v>10909035</v>
      </c>
      <c r="G57" s="183" t="s">
        <v>570</v>
      </c>
    </row>
    <row r="58" spans="1:9" ht="15" customHeight="1" x14ac:dyDescent="0.2">
      <c r="G58" s="152"/>
    </row>
    <row r="59" spans="1:9" ht="15" customHeight="1" x14ac:dyDescent="0.2">
      <c r="A59" s="172"/>
    </row>
    <row r="60" spans="1:9" ht="15" customHeight="1" x14ac:dyDescent="0.2">
      <c r="C60" s="548">
        <f>C57-'Balanse - Gjeld og kapital'!C48</f>
        <v>0</v>
      </c>
      <c r="D60" s="548">
        <f>D57-'Balanse - Gjeld og kapital'!D48</f>
        <v>0</v>
      </c>
      <c r="E60" s="548">
        <f>E57-'Balanse - Gjeld og kapital'!E48</f>
        <v>0</v>
      </c>
      <c r="F60" s="548">
        <f>F57-'Balanse - Gjeld og kapital'!F48</f>
        <v>0</v>
      </c>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opLeftCell="A16" zoomScaleNormal="100" workbookViewId="0">
      <selection activeCell="C44" sqref="C44"/>
    </sheetView>
  </sheetViews>
  <sheetFormatPr baseColWidth="10" defaultRowHeight="15" customHeight="1" x14ac:dyDescent="0.2"/>
  <cols>
    <col min="1" max="1" width="66.28515625" style="50" customWidth="1"/>
    <col min="2" max="2" width="10.7109375" style="171" customWidth="1"/>
    <col min="3" max="3" width="15.7109375" style="129" customWidth="1"/>
    <col min="4" max="6" width="15.7109375" style="50" customWidth="1"/>
    <col min="7" max="7" width="11.42578125" style="153"/>
    <col min="8" max="16384" width="11.42578125" style="50"/>
  </cols>
  <sheetData>
    <row r="1" spans="1:9" ht="15" customHeight="1" x14ac:dyDescent="0.25">
      <c r="A1" s="97" t="s">
        <v>298</v>
      </c>
      <c r="B1" s="98"/>
      <c r="G1" s="189"/>
    </row>
    <row r="2" spans="1:9" ht="15" customHeight="1" x14ac:dyDescent="0.2">
      <c r="A2" s="99"/>
      <c r="B2" s="98"/>
      <c r="G2" s="189"/>
    </row>
    <row r="3" spans="1:9" ht="15" customHeight="1" x14ac:dyDescent="0.25">
      <c r="A3" s="179" t="str">
        <f>+Resultatregnskap!A3</f>
        <v>Virksomhet: NTNU</v>
      </c>
      <c r="B3" s="98"/>
      <c r="G3" s="189"/>
    </row>
    <row r="4" spans="1:9" ht="15" customHeight="1" x14ac:dyDescent="0.2">
      <c r="A4" s="99"/>
      <c r="B4" s="98"/>
      <c r="G4" s="189"/>
    </row>
    <row r="5" spans="1:9" ht="15" customHeight="1" x14ac:dyDescent="0.2">
      <c r="A5" s="184"/>
      <c r="B5" s="185" t="s">
        <v>32</v>
      </c>
      <c r="C5" s="425">
        <f>Resultatregnskap!C5</f>
        <v>41394</v>
      </c>
      <c r="D5" s="526">
        <v>41029</v>
      </c>
      <c r="E5" s="526">
        <f>Resultatregnskap!E5</f>
        <v>41274</v>
      </c>
      <c r="F5" s="526">
        <f>Resultatregnskap!F5</f>
        <v>41275</v>
      </c>
      <c r="G5" s="426" t="s">
        <v>352</v>
      </c>
    </row>
    <row r="6" spans="1:9" ht="15" customHeight="1" x14ac:dyDescent="0.2">
      <c r="A6" s="102" t="s">
        <v>88</v>
      </c>
      <c r="B6" s="103"/>
      <c r="C6" s="92"/>
      <c r="D6" s="91"/>
      <c r="E6" s="91"/>
      <c r="F6" s="91"/>
      <c r="G6" s="190"/>
    </row>
    <row r="7" spans="1:9" ht="15" customHeight="1" x14ac:dyDescent="0.2">
      <c r="A7" s="102" t="s">
        <v>89</v>
      </c>
      <c r="B7" s="103"/>
      <c r="C7" s="92"/>
      <c r="D7" s="91"/>
      <c r="E7" s="91"/>
      <c r="F7" s="91"/>
      <c r="G7" s="190"/>
    </row>
    <row r="8" spans="1:9" ht="15" customHeight="1" x14ac:dyDescent="0.2">
      <c r="A8" s="102"/>
      <c r="B8" s="103"/>
      <c r="C8" s="92"/>
      <c r="D8" s="91"/>
      <c r="E8" s="91"/>
      <c r="F8" s="91"/>
      <c r="G8" s="190"/>
    </row>
    <row r="9" spans="1:9" ht="15" customHeight="1" x14ac:dyDescent="0.2">
      <c r="A9" s="102" t="s">
        <v>90</v>
      </c>
      <c r="B9" s="103"/>
      <c r="C9" s="92"/>
      <c r="D9" s="91"/>
      <c r="E9" s="91"/>
      <c r="F9" s="91"/>
      <c r="G9" s="190"/>
    </row>
    <row r="10" spans="1:9" ht="15" customHeight="1" x14ac:dyDescent="0.2">
      <c r="A10" s="105" t="s">
        <v>109</v>
      </c>
      <c r="B10" s="107">
        <v>8</v>
      </c>
      <c r="C10" s="403">
        <v>500</v>
      </c>
      <c r="D10" s="91">
        <v>500</v>
      </c>
      <c r="E10" s="403">
        <v>500</v>
      </c>
      <c r="F10" s="403">
        <v>500</v>
      </c>
      <c r="G10" s="191" t="s">
        <v>572</v>
      </c>
    </row>
    <row r="11" spans="1:9" ht="15" customHeight="1" x14ac:dyDescent="0.2">
      <c r="A11" s="106" t="s">
        <v>91</v>
      </c>
      <c r="B11" s="107"/>
      <c r="C11" s="95">
        <f>SUBTOTAL(9,C10)</f>
        <v>500</v>
      </c>
      <c r="D11" s="94">
        <f>SUBTOTAL(9,D10)</f>
        <v>500</v>
      </c>
      <c r="E11" s="94">
        <f>SUBTOTAL(9,E10)</f>
        <v>500</v>
      </c>
      <c r="F11" s="94">
        <f>SUBTOTAL(9,F10)</f>
        <v>500</v>
      </c>
      <c r="G11" s="191" t="s">
        <v>573</v>
      </c>
    </row>
    <row r="12" spans="1:9" ht="15" customHeight="1" x14ac:dyDescent="0.2">
      <c r="A12" s="104"/>
      <c r="B12" s="107"/>
      <c r="C12" s="92"/>
      <c r="D12" s="91"/>
      <c r="E12" s="91"/>
      <c r="F12" s="91"/>
      <c r="G12" s="190"/>
    </row>
    <row r="13" spans="1:9" ht="15" customHeight="1" x14ac:dyDescent="0.2">
      <c r="A13" s="102" t="s">
        <v>92</v>
      </c>
      <c r="B13" s="107"/>
      <c r="C13" s="92"/>
      <c r="D13" s="91"/>
      <c r="E13" s="91"/>
      <c r="F13" s="91"/>
      <c r="G13" s="190"/>
    </row>
    <row r="14" spans="1:9" ht="15" customHeight="1" x14ac:dyDescent="0.2">
      <c r="A14" s="105" t="s">
        <v>274</v>
      </c>
      <c r="B14" s="186">
        <v>8</v>
      </c>
      <c r="C14" s="403">
        <v>183199</v>
      </c>
      <c r="D14" s="91">
        <v>177375</v>
      </c>
      <c r="E14" s="403">
        <v>179851</v>
      </c>
      <c r="F14" s="403">
        <v>179851</v>
      </c>
      <c r="G14" s="191" t="s">
        <v>574</v>
      </c>
      <c r="I14" s="290"/>
    </row>
    <row r="15" spans="1:9" ht="15" customHeight="1" x14ac:dyDescent="0.2">
      <c r="A15" s="106" t="s">
        <v>93</v>
      </c>
      <c r="B15" s="107"/>
      <c r="C15" s="95">
        <f>SUBTOTAL(9,C14:C14)</f>
        <v>183199</v>
      </c>
      <c r="D15" s="94">
        <f>SUBTOTAL(9,D14:D14)</f>
        <v>177375</v>
      </c>
      <c r="E15" s="94">
        <f>SUBTOTAL(9,E14:E14)</f>
        <v>179851</v>
      </c>
      <c r="F15" s="94">
        <f>SUBTOTAL(9,F14:F14)</f>
        <v>179851</v>
      </c>
      <c r="G15" s="191" t="s">
        <v>575</v>
      </c>
    </row>
    <row r="16" spans="1:9" s="150" customFormat="1" ht="15" customHeight="1" x14ac:dyDescent="0.2">
      <c r="A16" s="104"/>
      <c r="B16" s="107"/>
      <c r="C16" s="92"/>
      <c r="D16" s="93"/>
      <c r="E16" s="93"/>
      <c r="F16" s="93"/>
      <c r="G16" s="155"/>
    </row>
    <row r="17" spans="1:9" ht="15" customHeight="1" x14ac:dyDescent="0.2">
      <c r="A17" s="102" t="s">
        <v>94</v>
      </c>
      <c r="B17" s="108"/>
      <c r="C17" s="95">
        <f>SUBTOTAL(9,C10:C16)</f>
        <v>183699</v>
      </c>
      <c r="D17" s="96">
        <f>SUBTOTAL(9,D10:D16)</f>
        <v>177875</v>
      </c>
      <c r="E17" s="96">
        <f>SUBTOTAL(9,E10:E16)</f>
        <v>180351</v>
      </c>
      <c r="F17" s="96">
        <f>SUBTOTAL(9,F10:F16)</f>
        <v>180351</v>
      </c>
      <c r="G17" s="465" t="s">
        <v>364</v>
      </c>
    </row>
    <row r="18" spans="1:9" ht="15" customHeight="1" x14ac:dyDescent="0.2">
      <c r="A18" s="104"/>
      <c r="B18" s="107"/>
      <c r="C18" s="92"/>
      <c r="D18" s="91"/>
      <c r="E18" s="91"/>
      <c r="F18" s="91"/>
      <c r="G18" s="190"/>
    </row>
    <row r="19" spans="1:9" ht="15" customHeight="1" x14ac:dyDescent="0.2">
      <c r="A19" s="102" t="s">
        <v>95</v>
      </c>
      <c r="B19" s="107"/>
      <c r="C19" s="92"/>
      <c r="D19" s="91"/>
      <c r="E19" s="91"/>
      <c r="F19" s="91"/>
      <c r="G19" s="190"/>
    </row>
    <row r="20" spans="1:9" ht="15" customHeight="1" x14ac:dyDescent="0.2">
      <c r="A20" s="104"/>
      <c r="B20" s="107"/>
      <c r="C20" s="92"/>
      <c r="D20" s="91"/>
      <c r="E20" s="91"/>
      <c r="F20" s="91"/>
      <c r="G20" s="190"/>
    </row>
    <row r="21" spans="1:9" ht="15" customHeight="1" x14ac:dyDescent="0.2">
      <c r="A21" s="102" t="s">
        <v>96</v>
      </c>
      <c r="B21" s="107"/>
      <c r="C21" s="403"/>
      <c r="D21" s="91"/>
      <c r="E21" s="91"/>
      <c r="F21" s="91"/>
      <c r="G21" s="190"/>
    </row>
    <row r="22" spans="1:9" ht="15" customHeight="1" x14ac:dyDescent="0.2">
      <c r="A22" s="105" t="s">
        <v>314</v>
      </c>
      <c r="B22" s="107" t="s">
        <v>118</v>
      </c>
      <c r="C22" s="403">
        <v>9006907</v>
      </c>
      <c r="D22" s="91">
        <v>9176726</v>
      </c>
      <c r="E22" s="403">
        <v>9092332</v>
      </c>
      <c r="F22" s="403">
        <v>9092332</v>
      </c>
      <c r="G22" s="466" t="s">
        <v>365</v>
      </c>
      <c r="I22" s="290"/>
    </row>
    <row r="23" spans="1:9" ht="15" customHeight="1" x14ac:dyDescent="0.2">
      <c r="A23" s="105" t="s">
        <v>97</v>
      </c>
      <c r="B23" s="107"/>
      <c r="C23" s="403">
        <v>44072</v>
      </c>
      <c r="D23" s="91">
        <v>40496</v>
      </c>
      <c r="E23" s="403">
        <v>44927</v>
      </c>
      <c r="F23" s="403">
        <v>44927</v>
      </c>
      <c r="G23" s="466" t="s">
        <v>366</v>
      </c>
      <c r="I23" s="290"/>
    </row>
    <row r="24" spans="1:9" ht="15" customHeight="1" x14ac:dyDescent="0.2">
      <c r="A24" s="106" t="s">
        <v>98</v>
      </c>
      <c r="B24" s="107"/>
      <c r="C24" s="95">
        <f>SUBTOTAL(9,C22:C23)</f>
        <v>9050979</v>
      </c>
      <c r="D24" s="94">
        <f>SUBTOTAL(9,D22:D23)</f>
        <v>9217222</v>
      </c>
      <c r="E24" s="94">
        <f>SUBTOTAL(9,E22:E23)</f>
        <v>9137259</v>
      </c>
      <c r="F24" s="94">
        <f>SUBTOTAL(9,F22:F23)</f>
        <v>9137259</v>
      </c>
      <c r="G24" s="191" t="s">
        <v>576</v>
      </c>
    </row>
    <row r="25" spans="1:9" ht="15" customHeight="1" x14ac:dyDescent="0.2">
      <c r="A25" s="104"/>
      <c r="B25" s="107"/>
      <c r="C25" s="92"/>
      <c r="D25" s="91"/>
      <c r="E25" s="91"/>
      <c r="F25" s="91"/>
      <c r="G25" s="190"/>
    </row>
    <row r="26" spans="1:9" ht="15" customHeight="1" x14ac:dyDescent="0.2">
      <c r="A26" s="102" t="s">
        <v>99</v>
      </c>
      <c r="B26" s="107"/>
      <c r="C26" s="403"/>
      <c r="D26" s="91"/>
      <c r="E26" s="91"/>
      <c r="F26" s="91"/>
      <c r="G26" s="190"/>
    </row>
    <row r="27" spans="1:9" ht="15" customHeight="1" x14ac:dyDescent="0.2">
      <c r="A27" s="105" t="s">
        <v>100</v>
      </c>
      <c r="B27" s="186"/>
      <c r="C27" s="403">
        <v>0</v>
      </c>
      <c r="D27" s="91"/>
      <c r="E27" s="91"/>
      <c r="F27" s="91"/>
      <c r="G27" s="191" t="s">
        <v>577</v>
      </c>
    </row>
    <row r="28" spans="1:9" ht="15" customHeight="1" x14ac:dyDescent="0.2">
      <c r="A28" s="106" t="s">
        <v>101</v>
      </c>
      <c r="B28" s="107"/>
      <c r="C28" s="95">
        <f>SUBTOTAL(9,C27)</f>
        <v>0</v>
      </c>
      <c r="D28" s="94">
        <f>SUBTOTAL(9,D27)</f>
        <v>0</v>
      </c>
      <c r="E28" s="94">
        <f>SUBTOTAL(9,E27)</f>
        <v>0</v>
      </c>
      <c r="F28" s="94">
        <f>SUBTOTAL(9,F27)</f>
        <v>0</v>
      </c>
      <c r="G28" s="466" t="s">
        <v>367</v>
      </c>
    </row>
    <row r="29" spans="1:9" ht="15" customHeight="1" x14ac:dyDescent="0.2">
      <c r="A29" s="104"/>
      <c r="B29" s="107"/>
      <c r="C29" s="92"/>
      <c r="D29" s="91"/>
      <c r="E29" s="91"/>
      <c r="F29" s="91"/>
      <c r="G29" s="190"/>
    </row>
    <row r="30" spans="1:9" ht="15" customHeight="1" x14ac:dyDescent="0.2">
      <c r="A30" s="102" t="s">
        <v>102</v>
      </c>
      <c r="B30" s="107"/>
      <c r="C30" s="92"/>
      <c r="D30" s="91"/>
      <c r="E30" s="91"/>
      <c r="F30" s="91"/>
      <c r="G30" s="190"/>
    </row>
    <row r="31" spans="1:9" ht="15" customHeight="1" x14ac:dyDescent="0.2">
      <c r="A31" s="105" t="s">
        <v>29</v>
      </c>
      <c r="B31" s="107"/>
      <c r="C31" s="403">
        <v>66081</v>
      </c>
      <c r="D31" s="403">
        <v>60400</v>
      </c>
      <c r="E31" s="403">
        <v>13625</v>
      </c>
      <c r="F31" s="403">
        <v>13625</v>
      </c>
      <c r="G31" s="466" t="s">
        <v>368</v>
      </c>
      <c r="I31" s="290"/>
    </row>
    <row r="32" spans="1:9" ht="15" customHeight="1" x14ac:dyDescent="0.2">
      <c r="A32" s="105" t="s">
        <v>103</v>
      </c>
      <c r="B32" s="107"/>
      <c r="C32" s="403">
        <v>232176</v>
      </c>
      <c r="D32" s="403">
        <v>224308</v>
      </c>
      <c r="E32" s="403">
        <v>210109</v>
      </c>
      <c r="F32" s="403">
        <v>210109</v>
      </c>
      <c r="G32" s="466" t="s">
        <v>369</v>
      </c>
      <c r="I32" s="290"/>
    </row>
    <row r="33" spans="1:12" ht="15" customHeight="1" x14ac:dyDescent="0.2">
      <c r="A33" s="105" t="s">
        <v>104</v>
      </c>
      <c r="B33" s="107"/>
      <c r="C33" s="403">
        <v>129929</v>
      </c>
      <c r="D33" s="403">
        <v>122928</v>
      </c>
      <c r="E33" s="403">
        <v>127110</v>
      </c>
      <c r="F33" s="403">
        <v>127110</v>
      </c>
      <c r="G33" s="466" t="s">
        <v>370</v>
      </c>
      <c r="I33" s="290"/>
    </row>
    <row r="34" spans="1:12" ht="15" customHeight="1" x14ac:dyDescent="0.2">
      <c r="A34" s="105" t="s">
        <v>105</v>
      </c>
      <c r="B34" s="107"/>
      <c r="C34" s="403">
        <v>386430</v>
      </c>
      <c r="D34" s="403">
        <v>369169</v>
      </c>
      <c r="E34" s="403">
        <v>282356</v>
      </c>
      <c r="F34" s="403">
        <v>282356</v>
      </c>
      <c r="G34" s="466" t="s">
        <v>371</v>
      </c>
      <c r="I34" s="290"/>
    </row>
    <row r="35" spans="1:12" ht="15" customHeight="1" x14ac:dyDescent="0.2">
      <c r="A35" s="105" t="s">
        <v>188</v>
      </c>
      <c r="B35" s="107">
        <v>16</v>
      </c>
      <c r="C35" s="403">
        <v>97752</v>
      </c>
      <c r="D35" s="403">
        <v>91137</v>
      </c>
      <c r="E35" s="403">
        <v>103251</v>
      </c>
      <c r="F35" s="403">
        <v>103251</v>
      </c>
      <c r="G35" s="466" t="s">
        <v>372</v>
      </c>
      <c r="I35" s="290"/>
    </row>
    <row r="36" spans="1:12" ht="15" customHeight="1" x14ac:dyDescent="0.2">
      <c r="A36" s="105" t="s">
        <v>30</v>
      </c>
      <c r="B36" s="107">
        <v>18</v>
      </c>
      <c r="C36" s="403">
        <v>84358</v>
      </c>
      <c r="D36" s="403">
        <v>65502</v>
      </c>
      <c r="E36" s="403">
        <v>101428</v>
      </c>
      <c r="F36" s="403">
        <v>101428</v>
      </c>
      <c r="G36" s="466" t="s">
        <v>373</v>
      </c>
      <c r="I36" s="290"/>
      <c r="K36" s="290"/>
      <c r="L36" s="290"/>
    </row>
    <row r="37" spans="1:12" ht="15" customHeight="1" x14ac:dyDescent="0.2">
      <c r="A37" s="106" t="s">
        <v>106</v>
      </c>
      <c r="B37" s="107"/>
      <c r="C37" s="95">
        <f>SUBTOTAL(9,C31:C36)</f>
        <v>996726</v>
      </c>
      <c r="D37" s="94">
        <f>SUBTOTAL(9,D31:D36)</f>
        <v>933444</v>
      </c>
      <c r="E37" s="94">
        <f>SUBTOTAL(9,E31:E36)</f>
        <v>837879</v>
      </c>
      <c r="F37" s="94">
        <f>SUBTOTAL(9,F31:F36)</f>
        <v>837879</v>
      </c>
      <c r="G37" s="191" t="s">
        <v>578</v>
      </c>
    </row>
    <row r="38" spans="1:12" ht="15" customHeight="1" x14ac:dyDescent="0.2">
      <c r="A38" s="104"/>
      <c r="B38" s="107"/>
      <c r="C38" s="92"/>
      <c r="D38" s="91"/>
      <c r="E38" s="91"/>
      <c r="F38" s="91"/>
      <c r="G38" s="190"/>
    </row>
    <row r="39" spans="1:12" ht="15" customHeight="1" x14ac:dyDescent="0.2">
      <c r="A39" s="102" t="s">
        <v>238</v>
      </c>
      <c r="B39" s="107"/>
      <c r="C39" s="92"/>
      <c r="D39" s="91"/>
      <c r="E39" s="91"/>
      <c r="F39" s="91"/>
      <c r="G39" s="190"/>
    </row>
    <row r="40" spans="1:12" ht="15" customHeight="1" x14ac:dyDescent="0.2">
      <c r="A40" s="105" t="s">
        <v>177</v>
      </c>
      <c r="B40" s="107">
        <v>7</v>
      </c>
      <c r="C40" s="403">
        <v>0</v>
      </c>
      <c r="D40" s="403"/>
      <c r="E40" s="403"/>
      <c r="F40" s="403"/>
      <c r="G40" s="466" t="s">
        <v>374</v>
      </c>
    </row>
    <row r="41" spans="1:12" ht="15" customHeight="1" x14ac:dyDescent="0.2">
      <c r="A41" s="105" t="s">
        <v>345</v>
      </c>
      <c r="B41" s="107">
        <v>15</v>
      </c>
      <c r="C41" s="403">
        <v>132668</v>
      </c>
      <c r="D41" s="403">
        <v>253404</v>
      </c>
      <c r="E41" s="403">
        <v>363845</v>
      </c>
      <c r="F41" s="403">
        <v>234955</v>
      </c>
      <c r="G41" s="466" t="s">
        <v>375</v>
      </c>
      <c r="I41" s="290"/>
      <c r="J41" s="290"/>
    </row>
    <row r="42" spans="1:12" ht="15" customHeight="1" x14ac:dyDescent="0.2">
      <c r="A42" s="105" t="s">
        <v>337</v>
      </c>
      <c r="B42" s="107">
        <v>15</v>
      </c>
      <c r="C42" s="403">
        <v>495461</v>
      </c>
      <c r="D42" s="403">
        <v>411742</v>
      </c>
      <c r="E42" s="403">
        <v>343313</v>
      </c>
      <c r="F42" s="403">
        <v>472203</v>
      </c>
      <c r="G42" s="466" t="s">
        <v>376</v>
      </c>
      <c r="I42" s="290"/>
    </row>
    <row r="43" spans="1:12" ht="15" customHeight="1" x14ac:dyDescent="0.2">
      <c r="A43" s="105" t="s">
        <v>334</v>
      </c>
      <c r="B43" s="107">
        <v>15</v>
      </c>
      <c r="C43" s="403">
        <v>39547</v>
      </c>
      <c r="D43" s="403">
        <v>60683</v>
      </c>
      <c r="E43" s="403">
        <v>46388</v>
      </c>
      <c r="F43" s="403">
        <v>46388</v>
      </c>
      <c r="G43" s="466" t="s">
        <v>377</v>
      </c>
      <c r="I43" s="290"/>
    </row>
    <row r="44" spans="1:12" ht="15" customHeight="1" x14ac:dyDescent="0.2">
      <c r="A44" s="187" t="s">
        <v>51</v>
      </c>
      <c r="B44" s="107"/>
      <c r="C44" s="95">
        <f>SUBTOTAL(9,C40:C43)</f>
        <v>667676</v>
      </c>
      <c r="D44" s="94">
        <f>SUBTOTAL(9,D40:D43)</f>
        <v>725829</v>
      </c>
      <c r="E44" s="94">
        <f>SUBTOTAL(9,E40:E43)</f>
        <v>753546</v>
      </c>
      <c r="F44" s="94">
        <f>SUBTOTAL(9,F40:F43)</f>
        <v>753546</v>
      </c>
      <c r="G44" s="191" t="s">
        <v>579</v>
      </c>
      <c r="I44" s="290"/>
    </row>
    <row r="45" spans="1:12" ht="15" customHeight="1" x14ac:dyDescent="0.2">
      <c r="A45" s="187"/>
      <c r="B45" s="107"/>
      <c r="C45" s="92"/>
      <c r="D45" s="91"/>
      <c r="E45" s="91"/>
      <c r="F45" s="91"/>
      <c r="G45" s="192"/>
    </row>
    <row r="46" spans="1:12" ht="15" customHeight="1" x14ac:dyDescent="0.2">
      <c r="A46" s="188" t="s">
        <v>107</v>
      </c>
      <c r="B46" s="108"/>
      <c r="C46" s="95">
        <f>SUBTOTAL(9,C22:C45)</f>
        <v>10715381</v>
      </c>
      <c r="D46" s="96">
        <f>SUBTOTAL(9,D22:D45)</f>
        <v>10876495</v>
      </c>
      <c r="E46" s="96">
        <f>SUBTOTAL(9,E22:E45)</f>
        <v>10728684</v>
      </c>
      <c r="F46" s="96">
        <f>SUBTOTAL(9,F22:F45)</f>
        <v>10728684</v>
      </c>
      <c r="G46" s="191" t="s">
        <v>580</v>
      </c>
    </row>
    <row r="47" spans="1:12" ht="15" customHeight="1" x14ac:dyDescent="0.2">
      <c r="A47" s="104"/>
      <c r="B47" s="107"/>
      <c r="C47" s="92"/>
      <c r="D47" s="93"/>
      <c r="E47" s="93"/>
      <c r="F47" s="93"/>
      <c r="G47" s="192"/>
    </row>
    <row r="48" spans="1:12" s="150" customFormat="1" ht="15" customHeight="1" x14ac:dyDescent="0.2">
      <c r="A48" s="102" t="s">
        <v>108</v>
      </c>
      <c r="B48" s="107"/>
      <c r="C48" s="95">
        <f>SUBTOTAL(9,C10:C47)</f>
        <v>10899080</v>
      </c>
      <c r="D48" s="96">
        <f>SUBTOTAL(9,D10:D47)</f>
        <v>11054370</v>
      </c>
      <c r="E48" s="96">
        <f>SUBTOTAL(9,E10:E47)</f>
        <v>10909035</v>
      </c>
      <c r="F48" s="96">
        <f>SUBTOTAL(9,F10:F47)</f>
        <v>10909035</v>
      </c>
      <c r="G48" s="191" t="s">
        <v>581</v>
      </c>
    </row>
    <row r="49" spans="3:9" ht="15" customHeight="1" x14ac:dyDescent="0.2">
      <c r="I49" s="290"/>
    </row>
    <row r="51" spans="3:9" ht="15" customHeight="1" x14ac:dyDescent="0.2">
      <c r="C51" s="290">
        <f>C48-'Balanse - eiendeler'!C57</f>
        <v>0</v>
      </c>
      <c r="D51" s="290">
        <f>D48-'Balanse - eiendeler'!D57</f>
        <v>0</v>
      </c>
      <c r="E51" s="290">
        <f>E48-'Balanse - eiendeler'!E57</f>
        <v>0</v>
      </c>
      <c r="F51" s="290">
        <f>F48-'Balanse - eiendeler'!F57</f>
        <v>0</v>
      </c>
    </row>
    <row r="55" spans="3:9" ht="15" customHeight="1" x14ac:dyDescent="0.2">
      <c r="H55" s="290"/>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opLeftCell="A37" zoomScaleNormal="100" workbookViewId="0">
      <selection activeCell="G49" sqref="G49"/>
    </sheetView>
  </sheetViews>
  <sheetFormatPr baseColWidth="10" defaultRowHeight="12.75" x14ac:dyDescent="0.2"/>
  <cols>
    <col min="1" max="1" width="70.7109375" style="50" customWidth="1"/>
    <col min="2" max="2" width="10.7109375" style="50" customWidth="1"/>
    <col min="3" max="3" width="15.7109375" style="50" customWidth="1"/>
    <col min="4" max="4" width="15.7109375" style="50" hidden="1" customWidth="1"/>
    <col min="5" max="7" width="15.7109375" style="50" customWidth="1"/>
    <col min="8" max="8" width="11.42578125" style="157"/>
    <col min="9" max="16384" width="11.42578125" style="50"/>
  </cols>
  <sheetData>
    <row r="1" spans="1:8" ht="18.75" x14ac:dyDescent="0.3">
      <c r="A1" s="195" t="s">
        <v>125</v>
      </c>
      <c r="B1" s="99"/>
      <c r="H1" s="156"/>
    </row>
    <row r="2" spans="1:8" ht="18.75" x14ac:dyDescent="0.3">
      <c r="A2" s="195"/>
      <c r="B2" s="99"/>
      <c r="H2" s="156"/>
    </row>
    <row r="3" spans="1:8" ht="15.75" x14ac:dyDescent="0.25">
      <c r="A3" s="196" t="str">
        <f>Resultatregnskap!A3</f>
        <v>Virksomhet: NTNU</v>
      </c>
      <c r="B3" s="99"/>
      <c r="H3" s="156"/>
    </row>
    <row r="4" spans="1:8" ht="15.75" x14ac:dyDescent="0.25">
      <c r="A4" s="196"/>
      <c r="B4" s="99"/>
      <c r="H4" s="156"/>
    </row>
    <row r="5" spans="1:8" ht="15.75" x14ac:dyDescent="0.25">
      <c r="A5" s="197"/>
      <c r="B5" s="108" t="s">
        <v>32</v>
      </c>
      <c r="C5" s="427">
        <f>Resultatregnskap!C5</f>
        <v>41394</v>
      </c>
      <c r="D5" s="427" t="e">
        <f>Resultatregnskap!#REF!</f>
        <v>#REF!</v>
      </c>
      <c r="E5" s="428">
        <f>Resultatregnskap!D5</f>
        <v>41029</v>
      </c>
      <c r="F5" s="428">
        <f>Resultatregnskap!E5</f>
        <v>41274</v>
      </c>
      <c r="G5" s="427" t="s">
        <v>778</v>
      </c>
      <c r="H5" s="429" t="s">
        <v>352</v>
      </c>
    </row>
    <row r="6" spans="1:8" ht="15.75" x14ac:dyDescent="0.25">
      <c r="A6" s="198" t="s">
        <v>126</v>
      </c>
      <c r="B6" s="99"/>
      <c r="H6" s="156"/>
    </row>
    <row r="7" spans="1:8" ht="15.75" x14ac:dyDescent="0.25">
      <c r="A7" s="199" t="s">
        <v>127</v>
      </c>
      <c r="B7" s="99"/>
      <c r="H7" s="156"/>
    </row>
    <row r="8" spans="1:8" ht="15.75" x14ac:dyDescent="0.25">
      <c r="A8" s="200" t="s">
        <v>178</v>
      </c>
      <c r="B8" s="99"/>
      <c r="C8" s="110">
        <v>1239794</v>
      </c>
      <c r="D8" s="110"/>
      <c r="E8" s="726">
        <v>1140359</v>
      </c>
      <c r="F8" s="725">
        <v>3619047</v>
      </c>
      <c r="G8" s="110">
        <v>3675628</v>
      </c>
      <c r="H8" s="467" t="s">
        <v>791</v>
      </c>
    </row>
    <row r="9" spans="1:8" ht="15.75" x14ac:dyDescent="0.25">
      <c r="A9" s="200" t="s">
        <v>223</v>
      </c>
      <c r="B9" s="99"/>
      <c r="C9" s="110"/>
      <c r="D9" s="110"/>
      <c r="E9" s="726"/>
      <c r="F9" s="725"/>
      <c r="G9" s="110">
        <v>0</v>
      </c>
      <c r="H9" s="467" t="s">
        <v>792</v>
      </c>
    </row>
    <row r="10" spans="1:8" ht="15.75" x14ac:dyDescent="0.25">
      <c r="A10" s="200" t="s">
        <v>128</v>
      </c>
      <c r="B10" s="99"/>
      <c r="C10" s="290">
        <v>26936</v>
      </c>
      <c r="D10" s="110"/>
      <c r="E10" s="726">
        <v>25871</v>
      </c>
      <c r="F10" s="725">
        <v>118696</v>
      </c>
      <c r="G10" s="110">
        <v>120000</v>
      </c>
      <c r="H10" s="467" t="s">
        <v>793</v>
      </c>
    </row>
    <row r="11" spans="1:8" ht="15.75" x14ac:dyDescent="0.25">
      <c r="A11" s="200" t="s">
        <v>129</v>
      </c>
      <c r="B11" s="99"/>
      <c r="C11" s="110">
        <v>71115</v>
      </c>
      <c r="D11" s="110"/>
      <c r="E11" s="726">
        <v>53264</v>
      </c>
      <c r="F11" s="725">
        <v>142420</v>
      </c>
      <c r="G11" s="110">
        <v>145000</v>
      </c>
      <c r="H11" s="467" t="s">
        <v>794</v>
      </c>
    </row>
    <row r="12" spans="1:8" ht="15.75" x14ac:dyDescent="0.25">
      <c r="A12" s="200" t="s">
        <v>130</v>
      </c>
      <c r="B12" s="99"/>
      <c r="C12" s="110"/>
      <c r="D12" s="110"/>
      <c r="E12" s="726"/>
      <c r="F12" s="725"/>
      <c r="G12" s="110">
        <v>0</v>
      </c>
      <c r="H12" s="467" t="s">
        <v>795</v>
      </c>
    </row>
    <row r="13" spans="1:8" ht="15.75" x14ac:dyDescent="0.25">
      <c r="A13" s="200" t="s">
        <v>131</v>
      </c>
      <c r="B13" s="98">
        <v>22</v>
      </c>
      <c r="C13" s="110">
        <v>360517</v>
      </c>
      <c r="D13" s="110"/>
      <c r="E13" s="726">
        <v>240900</v>
      </c>
      <c r="F13" s="725">
        <v>753009</v>
      </c>
      <c r="G13" s="110">
        <v>760000</v>
      </c>
      <c r="H13" s="467" t="s">
        <v>796</v>
      </c>
    </row>
    <row r="14" spans="1:8" ht="15.75" x14ac:dyDescent="0.25">
      <c r="A14" s="200" t="s">
        <v>132</v>
      </c>
      <c r="B14" s="99"/>
      <c r="C14" s="110"/>
      <c r="D14" s="110"/>
      <c r="E14" s="726"/>
      <c r="F14" s="725"/>
      <c r="G14" s="110">
        <v>0</v>
      </c>
      <c r="H14" s="467" t="s">
        <v>797</v>
      </c>
    </row>
    <row r="15" spans="1:8" ht="15.75" x14ac:dyDescent="0.25">
      <c r="A15" s="200" t="s">
        <v>133</v>
      </c>
      <c r="B15" s="99"/>
      <c r="C15" s="110"/>
      <c r="D15" s="110"/>
      <c r="E15" s="726"/>
      <c r="F15" s="725"/>
      <c r="G15" s="110">
        <v>0</v>
      </c>
      <c r="H15" s="467" t="s">
        <v>798</v>
      </c>
    </row>
    <row r="16" spans="1:8" ht="15.75" x14ac:dyDescent="0.25">
      <c r="A16" s="200" t="s">
        <v>134</v>
      </c>
      <c r="B16" s="99"/>
      <c r="C16" s="110"/>
      <c r="D16" s="110"/>
      <c r="E16" s="726"/>
      <c r="F16" s="725"/>
      <c r="G16" s="110">
        <v>0</v>
      </c>
      <c r="H16" s="467" t="s">
        <v>799</v>
      </c>
    </row>
    <row r="17" spans="1:8" ht="15.75" x14ac:dyDescent="0.25">
      <c r="A17" s="200" t="s">
        <v>135</v>
      </c>
      <c r="B17" s="98">
        <v>21</v>
      </c>
      <c r="C17" s="110">
        <v>140812</v>
      </c>
      <c r="D17" s="110"/>
      <c r="E17" s="726">
        <v>155298</v>
      </c>
      <c r="F17" s="725">
        <v>704065</v>
      </c>
      <c r="G17" s="110">
        <v>700000</v>
      </c>
      <c r="H17" s="467" t="s">
        <v>800</v>
      </c>
    </row>
    <row r="18" spans="1:8" ht="15.75" x14ac:dyDescent="0.25">
      <c r="A18" s="201" t="s">
        <v>136</v>
      </c>
      <c r="B18" s="143"/>
      <c r="C18" s="213">
        <f>SUM(C8:C17)</f>
        <v>1839174</v>
      </c>
      <c r="D18" s="209">
        <f>SUM(D8:D17)</f>
        <v>0</v>
      </c>
      <c r="E18" s="209">
        <f>SUM(E8:E17)</f>
        <v>1615692</v>
      </c>
      <c r="F18" s="209">
        <f>SUM(F8:F17)</f>
        <v>5337237</v>
      </c>
      <c r="G18" s="213">
        <f>SUM(G8:G17)</f>
        <v>5400628</v>
      </c>
      <c r="H18" s="527" t="s">
        <v>841</v>
      </c>
    </row>
    <row r="19" spans="1:8" ht="21.75" customHeight="1" x14ac:dyDescent="0.25">
      <c r="A19" s="199" t="s">
        <v>137</v>
      </c>
      <c r="B19" s="99"/>
      <c r="C19" s="110"/>
      <c r="D19" s="111"/>
      <c r="E19" s="111"/>
      <c r="F19" s="111"/>
      <c r="G19" s="111"/>
      <c r="H19" s="156"/>
    </row>
    <row r="20" spans="1:8" ht="15.75" x14ac:dyDescent="0.25">
      <c r="A20" s="200" t="s">
        <v>138</v>
      </c>
      <c r="B20" s="99"/>
      <c r="C20" s="110">
        <v>1116267</v>
      </c>
      <c r="D20" s="111"/>
      <c r="E20" s="726">
        <v>1063002</v>
      </c>
      <c r="F20" s="725">
        <v>3371147</v>
      </c>
      <c r="G20" s="401">
        <v>3500000</v>
      </c>
      <c r="H20" s="467" t="s">
        <v>801</v>
      </c>
    </row>
    <row r="21" spans="1:8" ht="15.75" x14ac:dyDescent="0.25">
      <c r="A21" s="200" t="s">
        <v>139</v>
      </c>
      <c r="B21" s="99"/>
      <c r="C21" s="110"/>
      <c r="D21" s="111"/>
      <c r="E21" s="726"/>
      <c r="F21" s="725"/>
      <c r="G21" s="401">
        <v>0</v>
      </c>
      <c r="H21" s="467" t="s">
        <v>802</v>
      </c>
    </row>
    <row r="22" spans="1:8" ht="15.75" x14ac:dyDescent="0.25">
      <c r="A22" s="200" t="s">
        <v>140</v>
      </c>
      <c r="B22" s="99"/>
      <c r="C22" s="110">
        <v>39</v>
      </c>
      <c r="D22" s="111"/>
      <c r="E22" s="726">
        <v>12</v>
      </c>
      <c r="F22" s="725">
        <v>-646</v>
      </c>
      <c r="G22" s="401">
        <v>0</v>
      </c>
      <c r="H22" s="467" t="s">
        <v>803</v>
      </c>
    </row>
    <row r="23" spans="1:8" ht="15.75" x14ac:dyDescent="0.25">
      <c r="A23" s="200" t="s">
        <v>141</v>
      </c>
      <c r="B23" s="99"/>
      <c r="C23" s="110">
        <v>7266</v>
      </c>
      <c r="D23" s="111"/>
      <c r="E23" s="726">
        <v>6248</v>
      </c>
      <c r="F23" s="725">
        <v>-4035</v>
      </c>
      <c r="G23" s="401">
        <v>0</v>
      </c>
      <c r="H23" s="467" t="s">
        <v>804</v>
      </c>
    </row>
    <row r="24" spans="1:8" ht="15.75" x14ac:dyDescent="0.25">
      <c r="A24" s="200" t="s">
        <v>350</v>
      </c>
      <c r="B24" s="99"/>
      <c r="C24" s="110">
        <v>26936</v>
      </c>
      <c r="D24" s="111"/>
      <c r="E24" s="726">
        <v>25871</v>
      </c>
      <c r="F24" s="725">
        <v>118696</v>
      </c>
      <c r="G24" s="401">
        <v>120000</v>
      </c>
      <c r="H24" s="374" t="s">
        <v>805</v>
      </c>
    </row>
    <row r="25" spans="1:8" ht="15.75" x14ac:dyDescent="0.25">
      <c r="A25" s="200" t="s">
        <v>351</v>
      </c>
      <c r="B25" s="99"/>
      <c r="C25" s="110"/>
      <c r="D25" s="111"/>
      <c r="E25" s="726"/>
      <c r="F25" s="725"/>
      <c r="G25" s="401">
        <v>0</v>
      </c>
      <c r="H25" s="374" t="s">
        <v>806</v>
      </c>
    </row>
    <row r="26" spans="1:8" ht="15.75" x14ac:dyDescent="0.25">
      <c r="A26" s="200" t="s">
        <v>142</v>
      </c>
      <c r="B26" s="99"/>
      <c r="C26" s="110">
        <v>454263</v>
      </c>
      <c r="D26" s="111"/>
      <c r="E26" s="726">
        <v>485592</v>
      </c>
      <c r="F26" s="725">
        <v>1671341</v>
      </c>
      <c r="G26" s="401">
        <v>1720000</v>
      </c>
      <c r="H26" s="467" t="s">
        <v>807</v>
      </c>
    </row>
    <row r="27" spans="1:8" ht="15.75" x14ac:dyDescent="0.25">
      <c r="A27" s="201" t="s">
        <v>143</v>
      </c>
      <c r="B27" s="143"/>
      <c r="C27" s="213">
        <f>SUM(C20:C26)</f>
        <v>1604771</v>
      </c>
      <c r="D27" s="209">
        <f>SUM(D20:D26)</f>
        <v>0</v>
      </c>
      <c r="E27" s="209">
        <f>SUM(E20:E26)</f>
        <v>1580725</v>
      </c>
      <c r="F27" s="209">
        <f>SUM(F20:F26)</f>
        <v>5156503</v>
      </c>
      <c r="G27" s="543">
        <f>SUM(G20:G26)</f>
        <v>5340000</v>
      </c>
      <c r="H27" s="527" t="s">
        <v>842</v>
      </c>
    </row>
    <row r="28" spans="1:8" ht="15.75" x14ac:dyDescent="0.25">
      <c r="A28" s="200"/>
      <c r="B28" s="99"/>
      <c r="C28" s="110"/>
      <c r="D28" s="111"/>
      <c r="E28" s="111"/>
      <c r="F28" s="111"/>
      <c r="G28" s="111"/>
      <c r="H28" s="156"/>
    </row>
    <row r="29" spans="1:8" ht="15.75" x14ac:dyDescent="0.25">
      <c r="A29" s="201" t="s">
        <v>144</v>
      </c>
      <c r="B29" s="143"/>
      <c r="C29" s="213">
        <f>C18-C27</f>
        <v>234403</v>
      </c>
      <c r="D29" s="209">
        <f>D18-D27</f>
        <v>0</v>
      </c>
      <c r="E29" s="209">
        <f>E18-E27</f>
        <v>34967</v>
      </c>
      <c r="F29" s="209">
        <f>F18-F27</f>
        <v>180734</v>
      </c>
      <c r="G29" s="213">
        <f>G18-G27</f>
        <v>60628</v>
      </c>
      <c r="H29" s="527" t="s">
        <v>843</v>
      </c>
    </row>
    <row r="30" spans="1:8" ht="15.75" x14ac:dyDescent="0.25">
      <c r="A30" s="197"/>
      <c r="B30" s="99"/>
      <c r="C30" s="110"/>
      <c r="D30" s="111"/>
      <c r="E30" s="111"/>
      <c r="F30" s="111"/>
      <c r="G30" s="111"/>
      <c r="H30" s="156"/>
    </row>
    <row r="31" spans="1:8" ht="15.75" x14ac:dyDescent="0.25">
      <c r="A31" s="198" t="s">
        <v>145</v>
      </c>
      <c r="B31" s="99"/>
      <c r="C31" s="110"/>
      <c r="D31" s="111"/>
      <c r="E31" s="111"/>
      <c r="F31" s="111"/>
      <c r="G31" s="111"/>
      <c r="H31" s="156"/>
    </row>
    <row r="32" spans="1:8" ht="15.75" x14ac:dyDescent="0.25">
      <c r="A32" s="200" t="s">
        <v>146</v>
      </c>
      <c r="B32" s="99"/>
      <c r="C32" s="110">
        <v>0</v>
      </c>
      <c r="D32" s="111"/>
      <c r="E32" s="111">
        <v>0</v>
      </c>
      <c r="F32" s="111">
        <v>0</v>
      </c>
      <c r="G32" s="111">
        <v>0</v>
      </c>
      <c r="H32" s="467" t="s">
        <v>808</v>
      </c>
    </row>
    <row r="33" spans="1:8" ht="15.75" x14ac:dyDescent="0.25">
      <c r="A33" s="200" t="s">
        <v>718</v>
      </c>
      <c r="B33" s="99"/>
      <c r="C33" s="110">
        <v>108100</v>
      </c>
      <c r="D33" s="111"/>
      <c r="E33" s="111">
        <v>81320</v>
      </c>
      <c r="F33" s="725">
        <v>379746</v>
      </c>
      <c r="G33" s="401">
        <v>350000</v>
      </c>
      <c r="H33" s="467" t="s">
        <v>809</v>
      </c>
    </row>
    <row r="34" spans="1:8" ht="15.75" x14ac:dyDescent="0.25">
      <c r="A34" s="200" t="s">
        <v>147</v>
      </c>
      <c r="B34" s="99"/>
      <c r="C34" s="110">
        <v>0</v>
      </c>
      <c r="D34" s="111"/>
      <c r="E34" s="111">
        <v>0</v>
      </c>
      <c r="F34" s="725"/>
      <c r="G34" s="111">
        <v>0</v>
      </c>
      <c r="H34" s="467" t="s">
        <v>810</v>
      </c>
    </row>
    <row r="35" spans="1:8" ht="15.75" x14ac:dyDescent="0.25">
      <c r="A35" s="200" t="s">
        <v>719</v>
      </c>
      <c r="B35" s="99"/>
      <c r="C35" s="110">
        <v>0</v>
      </c>
      <c r="D35" s="111"/>
      <c r="E35" s="111">
        <v>0</v>
      </c>
      <c r="F35" s="725">
        <v>3340</v>
      </c>
      <c r="G35" s="111">
        <v>0</v>
      </c>
      <c r="H35" s="467" t="s">
        <v>811</v>
      </c>
    </row>
    <row r="36" spans="1:8" ht="15.75" x14ac:dyDescent="0.25">
      <c r="A36" s="200" t="s">
        <v>720</v>
      </c>
      <c r="B36" s="99"/>
      <c r="C36" s="110">
        <v>0</v>
      </c>
      <c r="D36" s="111"/>
      <c r="E36" s="111">
        <v>0</v>
      </c>
      <c r="F36" s="111">
        <v>0</v>
      </c>
      <c r="G36" s="111">
        <v>0</v>
      </c>
      <c r="H36" s="467" t="s">
        <v>812</v>
      </c>
    </row>
    <row r="37" spans="1:8" ht="15.75" x14ac:dyDescent="0.25">
      <c r="A37" s="200" t="s">
        <v>148</v>
      </c>
      <c r="B37" s="99"/>
      <c r="C37" s="110">
        <v>0</v>
      </c>
      <c r="D37" s="111"/>
      <c r="E37" s="111">
        <v>0</v>
      </c>
      <c r="F37" s="111">
        <v>0</v>
      </c>
      <c r="G37" s="111">
        <v>0</v>
      </c>
      <c r="H37" s="467" t="s">
        <v>813</v>
      </c>
    </row>
    <row r="38" spans="1:8" ht="15.75" x14ac:dyDescent="0.25">
      <c r="A38" s="201" t="s">
        <v>149</v>
      </c>
      <c r="B38" s="143"/>
      <c r="C38" s="543">
        <f>C32+C34+C37-(C33+C35+C36)</f>
        <v>-108100</v>
      </c>
      <c r="D38" s="209">
        <f>SUM(D32:D37)</f>
        <v>0</v>
      </c>
      <c r="E38" s="457">
        <f>E32+E34+E37-(E33+E35+E36)</f>
        <v>-81320</v>
      </c>
      <c r="F38" s="457">
        <f>F32+F34+F37-(F33+F35+F36)</f>
        <v>-383086</v>
      </c>
      <c r="G38" s="213">
        <f>G32+G34+G37-(G33+G35+G36)</f>
        <v>-350000</v>
      </c>
      <c r="H38" s="527" t="s">
        <v>844</v>
      </c>
    </row>
    <row r="39" spans="1:8" ht="15.75" x14ac:dyDescent="0.25">
      <c r="A39" s="197"/>
      <c r="B39" s="99"/>
      <c r="C39" s="110"/>
      <c r="D39" s="111"/>
      <c r="E39" s="111"/>
      <c r="F39" s="111"/>
      <c r="G39" s="111"/>
      <c r="H39" s="156"/>
    </row>
    <row r="40" spans="1:8" ht="15.75" x14ac:dyDescent="0.25">
      <c r="A40" s="198" t="s">
        <v>179</v>
      </c>
      <c r="B40" s="99"/>
      <c r="C40" s="110"/>
      <c r="D40" s="110">
        <v>0</v>
      </c>
      <c r="E40" s="110"/>
      <c r="F40" s="110"/>
      <c r="G40" s="110"/>
      <c r="H40" s="156"/>
    </row>
    <row r="41" spans="1:8" ht="15.75" x14ac:dyDescent="0.25">
      <c r="A41" s="200" t="s">
        <v>150</v>
      </c>
      <c r="B41" s="99"/>
      <c r="C41" s="110">
        <v>0</v>
      </c>
      <c r="D41" s="110">
        <v>0</v>
      </c>
      <c r="E41" s="110">
        <v>0</v>
      </c>
      <c r="F41" s="110">
        <v>0</v>
      </c>
      <c r="G41" s="110">
        <v>0</v>
      </c>
      <c r="H41" s="467" t="s">
        <v>814</v>
      </c>
    </row>
    <row r="42" spans="1:8" ht="15.75" x14ac:dyDescent="0.25">
      <c r="A42" s="200" t="s">
        <v>721</v>
      </c>
      <c r="B42" s="99"/>
      <c r="C42" s="110">
        <v>0</v>
      </c>
      <c r="D42" s="110">
        <v>0</v>
      </c>
      <c r="E42" s="110">
        <v>0</v>
      </c>
      <c r="F42" s="110">
        <v>0</v>
      </c>
      <c r="G42" s="110">
        <v>0</v>
      </c>
      <c r="H42" s="467" t="s">
        <v>815</v>
      </c>
    </row>
    <row r="43" spans="1:8" ht="15.75" x14ac:dyDescent="0.25">
      <c r="A43" s="200" t="s">
        <v>722</v>
      </c>
      <c r="B43" s="99"/>
      <c r="C43" s="110">
        <v>0</v>
      </c>
      <c r="D43" s="110">
        <v>0</v>
      </c>
      <c r="E43" s="110">
        <v>0</v>
      </c>
      <c r="F43" s="110">
        <v>0</v>
      </c>
      <c r="G43" s="110">
        <v>0</v>
      </c>
      <c r="H43" s="467" t="s">
        <v>816</v>
      </c>
    </row>
    <row r="44" spans="1:8" ht="15.75" x14ac:dyDescent="0.25">
      <c r="A44" s="201" t="s">
        <v>151</v>
      </c>
      <c r="B44" s="143"/>
      <c r="C44" s="213">
        <f>C41-(C42+C43)</f>
        <v>0</v>
      </c>
      <c r="D44" s="209">
        <f>SUM(D41:D43)</f>
        <v>0</v>
      </c>
      <c r="E44" s="457">
        <f>E41-(E42+E43)</f>
        <v>0</v>
      </c>
      <c r="F44" s="457">
        <f>F41-(F42+F43)</f>
        <v>0</v>
      </c>
      <c r="G44" s="457">
        <f>G41-(G42+G43)</f>
        <v>0</v>
      </c>
      <c r="H44" s="527" t="s">
        <v>845</v>
      </c>
    </row>
    <row r="45" spans="1:8" ht="15.75" x14ac:dyDescent="0.25">
      <c r="A45" s="202"/>
      <c r="B45" s="145"/>
      <c r="C45" s="193"/>
      <c r="D45" s="194"/>
      <c r="E45" s="194"/>
      <c r="F45" s="194"/>
      <c r="G45" s="194"/>
      <c r="H45" s="156"/>
    </row>
    <row r="46" spans="1:8" ht="15.75" x14ac:dyDescent="0.25">
      <c r="A46" s="203" t="s">
        <v>740</v>
      </c>
      <c r="B46" s="204"/>
      <c r="C46" s="140">
        <v>0</v>
      </c>
      <c r="D46" s="139"/>
      <c r="E46" s="139">
        <v>0</v>
      </c>
      <c r="F46" s="139">
        <v>0</v>
      </c>
      <c r="G46" s="140">
        <v>0</v>
      </c>
      <c r="H46" s="470" t="s">
        <v>817</v>
      </c>
    </row>
    <row r="47" spans="1:8" ht="15.75" x14ac:dyDescent="0.25">
      <c r="A47" s="205"/>
      <c r="B47" s="99"/>
      <c r="C47" s="110"/>
      <c r="D47" s="111"/>
      <c r="E47" s="111"/>
      <c r="F47" s="111"/>
      <c r="G47" s="111"/>
      <c r="H47" s="156"/>
    </row>
    <row r="48" spans="1:8" ht="15.75" x14ac:dyDescent="0.25">
      <c r="A48" s="200" t="s">
        <v>739</v>
      </c>
      <c r="B48" s="99"/>
      <c r="C48" s="110">
        <f>C46+C44+C38+C29</f>
        <v>126303</v>
      </c>
      <c r="D48" s="110">
        <f>D46+D44+D38+D29</f>
        <v>0</v>
      </c>
      <c r="E48" s="110">
        <f>E46+E44+E38+E29</f>
        <v>-46353</v>
      </c>
      <c r="F48" s="110">
        <f>F46+F44+F38+F29</f>
        <v>-202352</v>
      </c>
      <c r="G48" s="110">
        <f>G46+G44+G38+G29</f>
        <v>-289372</v>
      </c>
      <c r="H48" s="467" t="s">
        <v>818</v>
      </c>
    </row>
    <row r="49" spans="1:8" ht="15.75" x14ac:dyDescent="0.25">
      <c r="A49" s="200" t="s">
        <v>152</v>
      </c>
      <c r="B49" s="99"/>
      <c r="C49" s="110">
        <v>1440183</v>
      </c>
      <c r="D49" s="111"/>
      <c r="E49" s="111">
        <v>1642535</v>
      </c>
      <c r="F49" s="111">
        <v>1642535</v>
      </c>
      <c r="G49" s="401">
        <v>1440183</v>
      </c>
      <c r="H49" s="156" t="s">
        <v>819</v>
      </c>
    </row>
    <row r="50" spans="1:8" ht="15.75" x14ac:dyDescent="0.25">
      <c r="A50" s="201" t="s">
        <v>153</v>
      </c>
      <c r="B50" s="206"/>
      <c r="C50" s="208">
        <f>SUM(C48:C49)</f>
        <v>1566486</v>
      </c>
      <c r="D50" s="209">
        <f>SUM(D48:D49)</f>
        <v>0</v>
      </c>
      <c r="E50" s="209">
        <f>SUM(E48:E49)</f>
        <v>1596182</v>
      </c>
      <c r="F50" s="209">
        <f>SUM(F48:F49)</f>
        <v>1440183</v>
      </c>
      <c r="G50" s="213">
        <f>SUM(G48:G49)</f>
        <v>1150811</v>
      </c>
      <c r="H50" s="527" t="s">
        <v>846</v>
      </c>
    </row>
    <row r="51" spans="1:8" x14ac:dyDescent="0.2">
      <c r="A51" s="99"/>
      <c r="B51" s="99"/>
      <c r="C51" s="110"/>
      <c r="D51" s="110"/>
      <c r="E51" s="110"/>
      <c r="F51" s="110"/>
      <c r="G51" s="110"/>
      <c r="H51" s="156"/>
    </row>
    <row r="52" spans="1:8" ht="21.75" customHeight="1" x14ac:dyDescent="0.25">
      <c r="A52" s="197"/>
      <c r="B52" s="99"/>
      <c r="C52" s="290"/>
      <c r="E52" s="290"/>
      <c r="F52" s="290"/>
      <c r="H52" s="156"/>
    </row>
    <row r="53" spans="1:8" ht="15.75" x14ac:dyDescent="0.25">
      <c r="A53" s="198" t="s">
        <v>154</v>
      </c>
      <c r="B53" s="108" t="s">
        <v>32</v>
      </c>
      <c r="C53" s="212">
        <f>C5</f>
        <v>41394</v>
      </c>
      <c r="D53" s="212" t="e">
        <f>D5</f>
        <v>#REF!</v>
      </c>
      <c r="E53" s="212">
        <f>Resultatregnskap!D5</f>
        <v>41029</v>
      </c>
      <c r="F53" s="418">
        <f>F5</f>
        <v>41274</v>
      </c>
      <c r="G53" s="486"/>
      <c r="H53" s="211"/>
    </row>
    <row r="54" spans="1:8" ht="15.75" x14ac:dyDescent="0.25">
      <c r="A54" s="200" t="s">
        <v>155</v>
      </c>
      <c r="B54" s="99"/>
      <c r="C54" s="110">
        <v>-98939</v>
      </c>
      <c r="D54" s="110"/>
      <c r="E54" s="726">
        <v>-20161</v>
      </c>
      <c r="F54" s="725">
        <v>-66982</v>
      </c>
      <c r="G54" s="110"/>
      <c r="H54" s="210" t="s">
        <v>820</v>
      </c>
    </row>
    <row r="55" spans="1:8" ht="15.75" x14ac:dyDescent="0.25">
      <c r="A55" s="207" t="s">
        <v>235</v>
      </c>
      <c r="B55" s="99"/>
      <c r="C55" s="110">
        <v>0</v>
      </c>
      <c r="D55" s="110"/>
      <c r="E55" s="726"/>
      <c r="F55" s="725"/>
      <c r="G55" s="110"/>
      <c r="H55" s="210" t="s">
        <v>821</v>
      </c>
    </row>
    <row r="56" spans="1:8" ht="15.75" x14ac:dyDescent="0.25">
      <c r="A56" s="200" t="s">
        <v>156</v>
      </c>
      <c r="B56" s="99"/>
      <c r="C56" s="110">
        <v>193524</v>
      </c>
      <c r="D56" s="110"/>
      <c r="E56" s="726">
        <v>188187</v>
      </c>
      <c r="F56" s="725">
        <v>571008</v>
      </c>
      <c r="G56" s="110"/>
      <c r="H56" s="210" t="s">
        <v>822</v>
      </c>
    </row>
    <row r="57" spans="1:8" ht="15.75" x14ac:dyDescent="0.25">
      <c r="A57" s="200" t="s">
        <v>157</v>
      </c>
      <c r="B57" s="99"/>
      <c r="C57" s="110">
        <v>0</v>
      </c>
      <c r="D57" s="110"/>
      <c r="E57" s="726"/>
      <c r="F57" s="725"/>
      <c r="G57" s="110"/>
      <c r="H57" s="210" t="s">
        <v>823</v>
      </c>
    </row>
    <row r="58" spans="1:8" ht="15.75" x14ac:dyDescent="0.25">
      <c r="A58" s="200" t="s">
        <v>158</v>
      </c>
      <c r="B58" s="99"/>
      <c r="C58" s="110">
        <v>0</v>
      </c>
      <c r="D58" s="110"/>
      <c r="E58" s="726"/>
      <c r="F58" s="725"/>
      <c r="G58" s="110"/>
      <c r="H58" s="210" t="s">
        <v>824</v>
      </c>
    </row>
    <row r="59" spans="1:8" ht="15.75" x14ac:dyDescent="0.25">
      <c r="A59" s="200" t="s">
        <v>190</v>
      </c>
      <c r="B59" s="99"/>
      <c r="C59" s="110">
        <v>0</v>
      </c>
      <c r="D59" s="110"/>
      <c r="E59" s="726"/>
      <c r="F59" s="725"/>
      <c r="G59" s="110"/>
      <c r="H59" s="210" t="s">
        <v>825</v>
      </c>
    </row>
    <row r="60" spans="1:8" ht="15.75" x14ac:dyDescent="0.25">
      <c r="A60" s="200" t="s">
        <v>181</v>
      </c>
      <c r="B60" s="99"/>
      <c r="C60" s="110">
        <v>0</v>
      </c>
      <c r="D60" s="110"/>
      <c r="E60" s="726"/>
      <c r="F60" s="725"/>
      <c r="G60" s="110"/>
      <c r="H60" s="210" t="s">
        <v>826</v>
      </c>
    </row>
    <row r="61" spans="1:8" ht="15.75" x14ac:dyDescent="0.25">
      <c r="A61" s="200" t="s">
        <v>182</v>
      </c>
      <c r="B61" s="99"/>
      <c r="C61" s="110">
        <v>-108100</v>
      </c>
      <c r="D61" s="110"/>
      <c r="E61" s="726">
        <v>-81320</v>
      </c>
      <c r="F61" s="725">
        <v>-191261</v>
      </c>
      <c r="G61" s="110"/>
      <c r="H61" s="210" t="s">
        <v>827</v>
      </c>
    </row>
    <row r="62" spans="1:8" ht="15.75" x14ac:dyDescent="0.25">
      <c r="A62" s="200" t="s">
        <v>159</v>
      </c>
      <c r="B62" s="99"/>
      <c r="C62" s="110">
        <v>0</v>
      </c>
      <c r="D62" s="110"/>
      <c r="E62" s="726"/>
      <c r="F62" s="725"/>
      <c r="G62" s="110"/>
      <c r="H62" s="210" t="s">
        <v>828</v>
      </c>
    </row>
    <row r="63" spans="1:8" ht="15.75" x14ac:dyDescent="0.25">
      <c r="A63" s="200" t="s">
        <v>160</v>
      </c>
      <c r="B63" s="99"/>
      <c r="C63" s="110">
        <v>0</v>
      </c>
      <c r="D63" s="110"/>
      <c r="E63" s="726"/>
      <c r="F63" s="725"/>
      <c r="G63" s="110"/>
      <c r="H63" s="210" t="s">
        <v>829</v>
      </c>
    </row>
    <row r="64" spans="1:8" ht="15.75" x14ac:dyDescent="0.25">
      <c r="A64" s="207" t="s">
        <v>339</v>
      </c>
      <c r="B64" s="99"/>
      <c r="C64" s="110">
        <v>0</v>
      </c>
      <c r="D64" s="110"/>
      <c r="E64" s="726"/>
      <c r="F64" s="725"/>
      <c r="G64" s="110"/>
      <c r="H64" s="210" t="s">
        <v>830</v>
      </c>
    </row>
    <row r="65" spans="1:8" ht="15.75" x14ac:dyDescent="0.25">
      <c r="A65" s="200" t="s">
        <v>161</v>
      </c>
      <c r="B65" s="99"/>
      <c r="C65" s="110">
        <v>86</v>
      </c>
      <c r="D65" s="110"/>
      <c r="E65" s="726"/>
      <c r="F65" s="725">
        <v>142</v>
      </c>
      <c r="G65" s="110"/>
      <c r="H65" s="210" t="s">
        <v>831</v>
      </c>
    </row>
    <row r="66" spans="1:8" ht="15.75" x14ac:dyDescent="0.25">
      <c r="A66" s="200" t="s">
        <v>162</v>
      </c>
      <c r="B66" s="99"/>
      <c r="C66" s="110">
        <v>76782</v>
      </c>
      <c r="D66" s="110"/>
      <c r="E66" s="726">
        <v>70184</v>
      </c>
      <c r="F66" s="725">
        <v>-52509</v>
      </c>
      <c r="G66" s="110"/>
      <c r="H66" s="210" t="s">
        <v>832</v>
      </c>
    </row>
    <row r="67" spans="1:8" ht="15.75" x14ac:dyDescent="0.25">
      <c r="A67" s="200" t="s">
        <v>340</v>
      </c>
      <c r="B67" s="99"/>
      <c r="C67" s="110">
        <v>23258</v>
      </c>
      <c r="D67" s="110"/>
      <c r="E67" s="726"/>
      <c r="F67" s="725">
        <v>41662</v>
      </c>
      <c r="G67" s="110"/>
      <c r="H67" s="210" t="s">
        <v>833</v>
      </c>
    </row>
    <row r="68" spans="1:8" ht="15.75" x14ac:dyDescent="0.25">
      <c r="A68" s="200" t="s">
        <v>341</v>
      </c>
      <c r="B68" s="99"/>
      <c r="C68" s="110">
        <v>-6841</v>
      </c>
      <c r="D68" s="110"/>
      <c r="E68" s="726"/>
      <c r="F68" s="725">
        <v>1071</v>
      </c>
      <c r="G68" s="110"/>
      <c r="H68" s="210" t="s">
        <v>834</v>
      </c>
    </row>
    <row r="69" spans="1:8" ht="15.75" x14ac:dyDescent="0.25">
      <c r="A69" s="200" t="s">
        <v>163</v>
      </c>
      <c r="B69" s="99"/>
      <c r="C69" s="110">
        <v>52456</v>
      </c>
      <c r="D69" s="110"/>
      <c r="E69" s="726">
        <v>-152295</v>
      </c>
      <c r="F69" s="725">
        <v>-199070</v>
      </c>
      <c r="G69" s="110"/>
      <c r="H69" s="210" t="s">
        <v>835</v>
      </c>
    </row>
    <row r="70" spans="1:8" ht="15.75" x14ac:dyDescent="0.25">
      <c r="A70" s="200" t="s">
        <v>164</v>
      </c>
      <c r="B70" s="99"/>
      <c r="C70" s="110">
        <v>0</v>
      </c>
      <c r="D70" s="110"/>
      <c r="E70" s="726"/>
      <c r="F70" s="725"/>
      <c r="G70" s="110"/>
      <c r="H70" s="210" t="s">
        <v>836</v>
      </c>
    </row>
    <row r="71" spans="1:8" ht="15.75" x14ac:dyDescent="0.25">
      <c r="A71" s="200" t="s">
        <v>165</v>
      </c>
      <c r="B71" s="99"/>
      <c r="C71" s="110">
        <v>0</v>
      </c>
      <c r="D71" s="110"/>
      <c r="E71" s="726"/>
      <c r="F71" s="725"/>
      <c r="G71" s="110"/>
      <c r="H71" s="210" t="s">
        <v>837</v>
      </c>
    </row>
    <row r="72" spans="1:8" ht="15.75" x14ac:dyDescent="0.25">
      <c r="A72" s="200" t="s">
        <v>166</v>
      </c>
      <c r="B72" s="99"/>
      <c r="C72" s="110">
        <v>0</v>
      </c>
      <c r="D72" s="110"/>
      <c r="E72" s="726"/>
      <c r="F72" s="725"/>
      <c r="G72" s="110"/>
      <c r="H72" s="210" t="s">
        <v>838</v>
      </c>
    </row>
    <row r="73" spans="1:8" ht="15.75" x14ac:dyDescent="0.25">
      <c r="A73" s="200" t="s">
        <v>167</v>
      </c>
      <c r="B73" s="99"/>
      <c r="C73" s="110">
        <v>0</v>
      </c>
      <c r="D73" s="110"/>
      <c r="E73" s="726"/>
      <c r="F73" s="725"/>
      <c r="G73" s="110"/>
      <c r="H73" s="210" t="s">
        <v>839</v>
      </c>
    </row>
    <row r="74" spans="1:8" ht="15.75" x14ac:dyDescent="0.25">
      <c r="A74" s="200" t="s">
        <v>168</v>
      </c>
      <c r="B74" s="99"/>
      <c r="C74" s="110">
        <v>102177</v>
      </c>
      <c r="D74" s="110"/>
      <c r="E74" s="726">
        <v>30372</v>
      </c>
      <c r="F74" s="725">
        <v>76673</v>
      </c>
      <c r="G74" s="110"/>
      <c r="H74" s="210" t="s">
        <v>840</v>
      </c>
    </row>
    <row r="75" spans="1:8" x14ac:dyDescent="0.2">
      <c r="A75" s="99"/>
      <c r="B75" s="99"/>
      <c r="C75" s="110"/>
      <c r="D75" s="110"/>
      <c r="E75" s="110"/>
      <c r="F75" s="110"/>
      <c r="G75" s="110"/>
      <c r="H75" s="211"/>
    </row>
    <row r="76" spans="1:8" ht="15.75" x14ac:dyDescent="0.25">
      <c r="A76" s="201" t="s">
        <v>169</v>
      </c>
      <c r="B76" s="206"/>
      <c r="C76" s="208">
        <f>SUM(C54:C75)</f>
        <v>234403</v>
      </c>
      <c r="D76" s="209">
        <f>SUM(D54:D75)</f>
        <v>0</v>
      </c>
      <c r="E76" s="209">
        <f>SUM(E54:E75)</f>
        <v>34967</v>
      </c>
      <c r="F76" s="209">
        <f>SUM(F54:F75)</f>
        <v>180734</v>
      </c>
      <c r="G76" s="209"/>
      <c r="H76" s="459" t="s">
        <v>847</v>
      </c>
    </row>
    <row r="77" spans="1:8" x14ac:dyDescent="0.2">
      <c r="C77" s="110"/>
      <c r="D77" s="110"/>
      <c r="E77" s="110"/>
      <c r="F77" s="110"/>
      <c r="G77" s="110"/>
    </row>
    <row r="79" spans="1:8" x14ac:dyDescent="0.2">
      <c r="A79" s="474"/>
      <c r="B79" s="475"/>
      <c r="C79" s="727"/>
      <c r="D79" s="475"/>
      <c r="E79" s="727"/>
      <c r="F79" s="727"/>
      <c r="G79" s="475"/>
    </row>
    <row r="80" spans="1:8" x14ac:dyDescent="0.2">
      <c r="A80" s="475"/>
      <c r="B80" s="475"/>
      <c r="C80" s="475"/>
      <c r="D80" s="475"/>
      <c r="E80" s="475"/>
      <c r="F80" s="475"/>
      <c r="G80" s="475"/>
    </row>
  </sheetData>
  <sheetProtection formatCells="0" formatColumns="0" formatRows="0"/>
  <phoneticPr fontId="3" type="noConversion"/>
  <pageMargins left="0.78740157480314965" right="0.78740157480314965" top="0.98425196850393704" bottom="0.98425196850393704" header="0.51181102362204722" footer="0.51181102362204722"/>
  <pageSetup paperSize="9" scale="54" orientation="portrait" r:id="rId1"/>
  <headerFooter alignWithMargins="0"/>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Normal="100" workbookViewId="0">
      <selection activeCell="B11" sqref="B11"/>
    </sheetView>
  </sheetViews>
  <sheetFormatPr baseColWidth="10" defaultRowHeight="12.75" x14ac:dyDescent="0.2"/>
  <cols>
    <col min="1" max="1" width="45.85546875" style="50" customWidth="1"/>
    <col min="2" max="2" width="15.7109375" style="50" customWidth="1"/>
    <col min="3" max="16384" width="11.42578125" style="50"/>
  </cols>
  <sheetData>
    <row r="1" spans="1:3" ht="15.75" x14ac:dyDescent="0.25">
      <c r="A1" s="214" t="s">
        <v>172</v>
      </c>
      <c r="B1" s="99"/>
      <c r="C1" s="99"/>
    </row>
    <row r="2" spans="1:3" x14ac:dyDescent="0.2">
      <c r="A2" s="99"/>
      <c r="B2" s="99"/>
      <c r="C2" s="99"/>
    </row>
    <row r="3" spans="1:3" s="150" customFormat="1" x14ac:dyDescent="0.2">
      <c r="A3" s="215" t="str">
        <f>Resultatregnskap!A3</f>
        <v>Virksomhet: NTNU</v>
      </c>
      <c r="B3" s="216"/>
      <c r="C3" s="216"/>
    </row>
    <row r="4" spans="1:3" s="150" customFormat="1" x14ac:dyDescent="0.2">
      <c r="A4" s="217" t="s">
        <v>170</v>
      </c>
      <c r="B4" s="218">
        <f>Resultatregnskap!C5</f>
        <v>41394</v>
      </c>
      <c r="C4" s="216"/>
    </row>
    <row r="5" spans="1:3" s="150" customFormat="1" x14ac:dyDescent="0.2">
      <c r="A5" s="217"/>
      <c r="B5" s="218"/>
      <c r="C5" s="216"/>
    </row>
    <row r="6" spans="1:3" s="150" customFormat="1" x14ac:dyDescent="0.2">
      <c r="A6" s="217" t="s">
        <v>173</v>
      </c>
      <c r="B6" s="468" t="s">
        <v>723</v>
      </c>
      <c r="C6" s="216"/>
    </row>
    <row r="8" spans="1:3" ht="15.75" x14ac:dyDescent="0.2">
      <c r="A8" s="102"/>
      <c r="B8" s="175" t="s">
        <v>171</v>
      </c>
      <c r="C8" s="430" t="s">
        <v>352</v>
      </c>
    </row>
    <row r="9" spans="1:3" ht="15.75" x14ac:dyDescent="0.2">
      <c r="A9" s="102" t="s">
        <v>174</v>
      </c>
      <c r="B9" s="403">
        <v>1440183</v>
      </c>
      <c r="C9" s="431" t="s">
        <v>582</v>
      </c>
    </row>
    <row r="10" spans="1:3" ht="15.75" x14ac:dyDescent="0.2">
      <c r="A10" s="102" t="s">
        <v>730</v>
      </c>
      <c r="B10" s="93">
        <v>126303</v>
      </c>
      <c r="C10" s="431" t="s">
        <v>583</v>
      </c>
    </row>
    <row r="11" spans="1:3" ht="15.75" x14ac:dyDescent="0.2">
      <c r="A11" s="102" t="s">
        <v>175</v>
      </c>
      <c r="B11" s="95">
        <f>B9+B10</f>
        <v>1566486</v>
      </c>
      <c r="C11" s="431" t="s">
        <v>584</v>
      </c>
    </row>
    <row r="14" spans="1:3" x14ac:dyDescent="0.2">
      <c r="A14" s="220" t="s">
        <v>464</v>
      </c>
    </row>
    <row r="16" spans="1:3" x14ac:dyDescent="0.2">
      <c r="A16" s="735" t="s">
        <v>461</v>
      </c>
      <c r="B16" s="735"/>
    </row>
    <row r="17" spans="1:2" x14ac:dyDescent="0.2">
      <c r="A17" s="736" t="s">
        <v>685</v>
      </c>
      <c r="B17" s="737"/>
    </row>
    <row r="18" spans="1:2" x14ac:dyDescent="0.2">
      <c r="A18" s="738" t="s">
        <v>684</v>
      </c>
      <c r="B18" s="735"/>
    </row>
  </sheetData>
  <sheetProtection formatCells="0" formatColumns="0" formatRows="0"/>
  <mergeCells count="3">
    <mergeCell ref="A16:B16"/>
    <mergeCell ref="A17:B17"/>
    <mergeCell ref="A18:B18"/>
  </mergeCells>
  <phoneticPr fontId="3"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67"/>
  <sheetViews>
    <sheetView topLeftCell="A115" zoomScaleNormal="100" workbookViewId="0">
      <selection activeCell="A157" sqref="A157:A160"/>
    </sheetView>
  </sheetViews>
  <sheetFormatPr baseColWidth="10" defaultRowHeight="15" customHeight="1" x14ac:dyDescent="0.2"/>
  <cols>
    <col min="1" max="1" width="88.7109375" style="50" customWidth="1"/>
    <col min="2" max="2" width="13.42578125" style="50" bestFit="1" customWidth="1"/>
    <col min="3" max="3" width="13.42578125" style="50" customWidth="1"/>
    <col min="4" max="5" width="11.5703125" style="50" bestFit="1" customWidth="1"/>
    <col min="6" max="6" width="11.5703125" style="50" customWidth="1"/>
    <col min="7" max="16384" width="11.42578125" style="50"/>
  </cols>
  <sheetData>
    <row r="2" spans="1:7" ht="15" customHeight="1" x14ac:dyDescent="0.2">
      <c r="A2" s="471" t="str">
        <f>Resultatregnskap!A3</f>
        <v>Virksomhet: NTNU</v>
      </c>
    </row>
    <row r="4" spans="1:7" ht="15" customHeight="1" x14ac:dyDescent="0.25">
      <c r="A4" s="123" t="s">
        <v>225</v>
      </c>
      <c r="B4" s="256"/>
      <c r="C4" s="256"/>
      <c r="D4" s="256"/>
      <c r="E4" s="256"/>
      <c r="F4" s="256"/>
      <c r="G4" s="256"/>
    </row>
    <row r="5" spans="1:7" ht="15" customHeight="1" x14ac:dyDescent="0.2">
      <c r="A5" s="99"/>
      <c r="B5" s="99"/>
      <c r="C5" s="99"/>
      <c r="D5" s="99"/>
      <c r="E5" s="99"/>
      <c r="F5" s="99"/>
      <c r="G5" s="99"/>
    </row>
    <row r="6" spans="1:7" ht="15" customHeight="1" x14ac:dyDescent="0.25">
      <c r="A6" s="42"/>
      <c r="B6" s="303">
        <f>Resultatregnskap!C5</f>
        <v>41394</v>
      </c>
      <c r="C6" s="432">
        <f>Resultatregnskap!D5</f>
        <v>41029</v>
      </c>
      <c r="D6" s="432">
        <f>Resultatregnskap!E5</f>
        <v>41274</v>
      </c>
      <c r="E6" s="432">
        <f>Resultatregnskap!F5</f>
        <v>41275</v>
      </c>
      <c r="F6" s="303" t="str">
        <f>'Kontantstrøm-direkte'!G5</f>
        <v>B2013</v>
      </c>
      <c r="G6" s="243" t="s">
        <v>352</v>
      </c>
    </row>
    <row r="7" spans="1:7" ht="15" customHeight="1" x14ac:dyDescent="0.25">
      <c r="A7" s="122" t="s">
        <v>262</v>
      </c>
      <c r="B7" s="35"/>
      <c r="C7" s="35"/>
      <c r="D7" s="36"/>
      <c r="E7" s="36"/>
      <c r="F7" s="36"/>
      <c r="G7" s="99"/>
    </row>
    <row r="8" spans="1:7" s="48" customFormat="1" ht="15" hidden="1" customHeight="1" x14ac:dyDescent="0.25">
      <c r="A8" s="229" t="s">
        <v>276</v>
      </c>
      <c r="B8" s="35">
        <v>0</v>
      </c>
      <c r="C8" s="35"/>
      <c r="D8" s="36">
        <v>0</v>
      </c>
      <c r="E8" s="36">
        <v>0</v>
      </c>
      <c r="F8" s="36"/>
      <c r="G8" s="244" t="s">
        <v>390</v>
      </c>
    </row>
    <row r="9" spans="1:7" ht="15" customHeight="1" x14ac:dyDescent="0.25">
      <c r="A9" s="42" t="s">
        <v>254</v>
      </c>
      <c r="B9" s="36">
        <v>1238816</v>
      </c>
      <c r="C9" s="633">
        <v>1166687</v>
      </c>
      <c r="D9" s="36">
        <v>3557201</v>
      </c>
      <c r="E9" s="36">
        <v>3557201</v>
      </c>
      <c r="F9" s="36">
        <v>3675628</v>
      </c>
      <c r="G9" s="245" t="s">
        <v>391</v>
      </c>
    </row>
    <row r="10" spans="1:7" ht="15" customHeight="1" x14ac:dyDescent="0.25">
      <c r="A10" s="230" t="s">
        <v>724</v>
      </c>
      <c r="B10" s="36">
        <v>-108100</v>
      </c>
      <c r="C10" s="634">
        <v>-81320</v>
      </c>
      <c r="D10" s="36">
        <v>-379746</v>
      </c>
      <c r="E10" s="36">
        <v>-379746</v>
      </c>
      <c r="F10" s="36">
        <v>-350000</v>
      </c>
      <c r="G10" s="244" t="s">
        <v>392</v>
      </c>
    </row>
    <row r="11" spans="1:7" ht="15" hidden="1" customHeight="1" x14ac:dyDescent="0.25">
      <c r="A11" s="230" t="s">
        <v>277</v>
      </c>
      <c r="B11" s="36">
        <v>0</v>
      </c>
      <c r="C11" s="634">
        <v>0</v>
      </c>
      <c r="D11" s="36">
        <v>0</v>
      </c>
      <c r="E11" s="36">
        <v>0</v>
      </c>
      <c r="F11" s="36">
        <v>0</v>
      </c>
      <c r="G11" s="244" t="s">
        <v>393</v>
      </c>
    </row>
    <row r="12" spans="1:7" s="172" customFormat="1" ht="15" customHeight="1" x14ac:dyDescent="0.25">
      <c r="A12" s="230" t="s">
        <v>731</v>
      </c>
      <c r="B12" s="36">
        <v>193524</v>
      </c>
      <c r="C12" s="634">
        <v>188187</v>
      </c>
      <c r="D12" s="36">
        <v>571007</v>
      </c>
      <c r="E12" s="36">
        <v>571007</v>
      </c>
      <c r="F12" s="36">
        <v>600000</v>
      </c>
      <c r="G12" s="244" t="s">
        <v>394</v>
      </c>
    </row>
    <row r="13" spans="1:7" s="172" customFormat="1" ht="15" customHeight="1" x14ac:dyDescent="0.25">
      <c r="A13" s="230" t="s">
        <v>732</v>
      </c>
      <c r="B13" s="36">
        <v>0</v>
      </c>
      <c r="C13" s="36">
        <v>0</v>
      </c>
      <c r="D13" s="36">
        <v>0</v>
      </c>
      <c r="E13" s="36">
        <v>0</v>
      </c>
      <c r="F13" s="36">
        <v>0</v>
      </c>
      <c r="G13" s="244" t="s">
        <v>395</v>
      </c>
    </row>
    <row r="14" spans="1:7" s="172" customFormat="1" ht="15" hidden="1" customHeight="1" x14ac:dyDescent="0.25">
      <c r="A14" s="230" t="s">
        <v>278</v>
      </c>
      <c r="B14" s="36">
        <v>0</v>
      </c>
      <c r="C14" s="36"/>
      <c r="D14" s="36">
        <v>0</v>
      </c>
      <c r="E14" s="36">
        <v>0</v>
      </c>
      <c r="F14" s="36">
        <v>0</v>
      </c>
      <c r="G14" s="244" t="s">
        <v>396</v>
      </c>
    </row>
    <row r="15" spans="1:7" ht="15" customHeight="1" x14ac:dyDescent="0.25">
      <c r="A15" s="230" t="s">
        <v>725</v>
      </c>
      <c r="B15" s="36">
        <v>0</v>
      </c>
      <c r="C15" s="36">
        <v>0</v>
      </c>
      <c r="D15" s="36">
        <v>0</v>
      </c>
      <c r="E15" s="36">
        <v>0</v>
      </c>
      <c r="F15" s="36">
        <v>0</v>
      </c>
      <c r="G15" s="245" t="s">
        <v>397</v>
      </c>
    </row>
    <row r="16" spans="1:7" ht="15" customHeight="1" x14ac:dyDescent="0.25">
      <c r="A16" s="42" t="s">
        <v>264</v>
      </c>
      <c r="B16" s="36">
        <v>0</v>
      </c>
      <c r="C16" s="36">
        <v>0</v>
      </c>
      <c r="D16" s="36">
        <v>0</v>
      </c>
      <c r="E16" s="36">
        <v>0</v>
      </c>
      <c r="F16" s="36">
        <v>0</v>
      </c>
      <c r="G16" s="245" t="s">
        <v>398</v>
      </c>
    </row>
    <row r="17" spans="1:7" ht="15" customHeight="1" x14ac:dyDescent="0.25">
      <c r="A17" s="42"/>
      <c r="B17" s="16"/>
      <c r="C17" s="16"/>
      <c r="D17" s="37"/>
      <c r="E17" s="37"/>
      <c r="F17" s="37"/>
      <c r="G17" s="99"/>
    </row>
    <row r="18" spans="1:7" ht="15" customHeight="1" x14ac:dyDescent="0.25">
      <c r="A18" s="231" t="s">
        <v>271</v>
      </c>
      <c r="B18" s="258">
        <f>SUBTOTAL(9,B8:B17)</f>
        <v>1324240</v>
      </c>
      <c r="C18" s="259">
        <f>SUBTOTAL(9,C8:C17)</f>
        <v>1273554</v>
      </c>
      <c r="D18" s="259">
        <f>SUBTOTAL(9,D8:D17)</f>
        <v>3748462</v>
      </c>
      <c r="E18" s="259">
        <f>SUBTOTAL(9,E8:E17)</f>
        <v>3748462</v>
      </c>
      <c r="F18" s="259">
        <f>SUBTOTAL(9,F8:F17)</f>
        <v>3925628</v>
      </c>
      <c r="G18" s="246" t="s">
        <v>399</v>
      </c>
    </row>
    <row r="19" spans="1:7" ht="15" customHeight="1" x14ac:dyDescent="0.2">
      <c r="A19" s="63" t="s">
        <v>256</v>
      </c>
      <c r="B19" s="16"/>
      <c r="C19" s="16"/>
      <c r="D19" s="16"/>
      <c r="E19" s="16"/>
      <c r="F19" s="16"/>
      <c r="G19" s="99"/>
    </row>
    <row r="20" spans="1:7" ht="15" customHeight="1" x14ac:dyDescent="0.2">
      <c r="A20" s="99"/>
      <c r="B20" s="16"/>
      <c r="C20" s="16"/>
      <c r="D20" s="16"/>
      <c r="E20" s="16"/>
      <c r="F20" s="16"/>
      <c r="G20" s="99"/>
    </row>
    <row r="21" spans="1:7" ht="15" customHeight="1" x14ac:dyDescent="0.25">
      <c r="A21" s="122" t="s">
        <v>260</v>
      </c>
      <c r="B21" s="16"/>
      <c r="C21" s="16"/>
      <c r="D21" s="37"/>
      <c r="E21" s="37"/>
      <c r="F21" s="37"/>
      <c r="G21" s="99"/>
    </row>
    <row r="22" spans="1:7" ht="15" customHeight="1" x14ac:dyDescent="0.25">
      <c r="A22" s="120" t="s">
        <v>261</v>
      </c>
      <c r="B22" s="37">
        <v>978</v>
      </c>
      <c r="C22" s="37">
        <v>520</v>
      </c>
      <c r="D22" s="37">
        <v>60524</v>
      </c>
      <c r="E22" s="37">
        <v>60524</v>
      </c>
      <c r="F22" s="37">
        <v>60000</v>
      </c>
      <c r="G22" s="247" t="s">
        <v>400</v>
      </c>
    </row>
    <row r="23" spans="1:7" ht="15" customHeight="1" x14ac:dyDescent="0.25">
      <c r="A23" s="230" t="s">
        <v>724</v>
      </c>
      <c r="B23" s="37">
        <v>0</v>
      </c>
      <c r="C23" s="37">
        <v>0</v>
      </c>
      <c r="D23" s="37">
        <v>0</v>
      </c>
      <c r="E23" s="37">
        <v>0</v>
      </c>
      <c r="F23" s="37">
        <v>0</v>
      </c>
      <c r="G23" s="248" t="s">
        <v>401</v>
      </c>
    </row>
    <row r="24" spans="1:7" ht="15" hidden="1" customHeight="1" x14ac:dyDescent="0.25">
      <c r="A24" s="230" t="s">
        <v>277</v>
      </c>
      <c r="B24" s="37">
        <v>0</v>
      </c>
      <c r="C24" s="37"/>
      <c r="D24" s="37">
        <v>0</v>
      </c>
      <c r="E24" s="37">
        <v>0</v>
      </c>
      <c r="F24" s="37">
        <v>0</v>
      </c>
      <c r="G24" s="248" t="s">
        <v>402</v>
      </c>
    </row>
    <row r="25" spans="1:7" ht="15" customHeight="1" x14ac:dyDescent="0.25">
      <c r="A25" s="230" t="s">
        <v>731</v>
      </c>
      <c r="B25" s="37">
        <v>0</v>
      </c>
      <c r="C25" s="37">
        <v>0</v>
      </c>
      <c r="D25" s="37">
        <v>0</v>
      </c>
      <c r="E25" s="37">
        <v>0</v>
      </c>
      <c r="F25" s="37">
        <v>0</v>
      </c>
      <c r="G25" s="248" t="s">
        <v>403</v>
      </c>
    </row>
    <row r="26" spans="1:7" ht="15" customHeight="1" x14ac:dyDescent="0.25">
      <c r="A26" s="230" t="s">
        <v>732</v>
      </c>
      <c r="B26" s="37">
        <v>0</v>
      </c>
      <c r="C26" s="37">
        <v>0</v>
      </c>
      <c r="D26" s="37">
        <v>0</v>
      </c>
      <c r="E26" s="37">
        <v>0</v>
      </c>
      <c r="F26" s="37">
        <v>0</v>
      </c>
      <c r="G26" s="248" t="s">
        <v>404</v>
      </c>
    </row>
    <row r="27" spans="1:7" ht="15" hidden="1" customHeight="1" x14ac:dyDescent="0.25">
      <c r="A27" s="230" t="s">
        <v>278</v>
      </c>
      <c r="B27" s="37">
        <v>0</v>
      </c>
      <c r="C27" s="37"/>
      <c r="D27" s="37">
        <v>0</v>
      </c>
      <c r="E27" s="37">
        <v>0</v>
      </c>
      <c r="F27" s="37">
        <v>0</v>
      </c>
      <c r="G27" s="248" t="s">
        <v>405</v>
      </c>
    </row>
    <row r="28" spans="1:7" ht="15" customHeight="1" x14ac:dyDescent="0.25">
      <c r="A28" s="230" t="s">
        <v>725</v>
      </c>
      <c r="B28" s="37">
        <v>0</v>
      </c>
      <c r="C28" s="37">
        <v>0</v>
      </c>
      <c r="D28" s="37">
        <v>0</v>
      </c>
      <c r="E28" s="37">
        <v>0</v>
      </c>
      <c r="F28" s="37">
        <v>0</v>
      </c>
      <c r="G28" s="247" t="s">
        <v>406</v>
      </c>
    </row>
    <row r="29" spans="1:7" ht="15" customHeight="1" x14ac:dyDescent="0.25">
      <c r="A29" s="232" t="s">
        <v>263</v>
      </c>
      <c r="B29" s="37">
        <v>0</v>
      </c>
      <c r="C29" s="37">
        <v>0</v>
      </c>
      <c r="D29" s="37">
        <v>0</v>
      </c>
      <c r="E29" s="37">
        <v>0</v>
      </c>
      <c r="F29" s="37">
        <v>0</v>
      </c>
      <c r="G29" s="247" t="s">
        <v>407</v>
      </c>
    </row>
    <row r="30" spans="1:7" ht="15" customHeight="1" x14ac:dyDescent="0.25">
      <c r="A30" s="42"/>
      <c r="B30" s="37"/>
      <c r="C30" s="37"/>
      <c r="D30" s="37"/>
      <c r="E30" s="37"/>
      <c r="F30" s="37"/>
      <c r="G30" s="99"/>
    </row>
    <row r="31" spans="1:7" ht="15" customHeight="1" x14ac:dyDescent="0.25">
      <c r="A31" s="231" t="s">
        <v>265</v>
      </c>
      <c r="B31" s="258">
        <f>SUBTOTAL(9,B22:B30)</f>
        <v>978</v>
      </c>
      <c r="C31" s="259">
        <f>SUBTOTAL(9,C22:C30)</f>
        <v>520</v>
      </c>
      <c r="D31" s="259">
        <f>SUBTOTAL(9,D22:D30)</f>
        <v>60524</v>
      </c>
      <c r="E31" s="259">
        <f>SUBTOTAL(9,E22:E30)</f>
        <v>60524</v>
      </c>
      <c r="F31" s="259">
        <f>SUBTOTAL(9,F22:F30)</f>
        <v>60000</v>
      </c>
      <c r="G31" s="246" t="s">
        <v>408</v>
      </c>
    </row>
    <row r="32" spans="1:7" s="222" customFormat="1" ht="15" customHeight="1" x14ac:dyDescent="0.2">
      <c r="A32" s="233" t="s">
        <v>255</v>
      </c>
      <c r="B32" s="112"/>
      <c r="C32" s="112"/>
      <c r="D32" s="112"/>
      <c r="E32" s="112"/>
      <c r="F32" s="112"/>
      <c r="G32" s="99"/>
    </row>
    <row r="33" spans="1:7" s="222" customFormat="1" ht="15" customHeight="1" x14ac:dyDescent="0.2">
      <c r="A33" s="233"/>
      <c r="B33" s="112"/>
      <c r="C33" s="112"/>
      <c r="D33" s="112"/>
      <c r="E33" s="112"/>
      <c r="F33" s="112"/>
      <c r="G33" s="99"/>
    </row>
    <row r="34" spans="1:7" s="223" customFormat="1" ht="15" customHeight="1" x14ac:dyDescent="0.25">
      <c r="A34" s="234" t="s">
        <v>785</v>
      </c>
      <c r="B34" s="260">
        <f>SUBTOTAL(9,B8:B31)</f>
        <v>1325218</v>
      </c>
      <c r="C34" s="261">
        <f>SUBTOTAL(9,C8:C31)</f>
        <v>1274074</v>
      </c>
      <c r="D34" s="261">
        <f>SUBTOTAL(9,D8:D31)</f>
        <v>3808986</v>
      </c>
      <c r="E34" s="261">
        <f>SUBTOTAL(9,E8:E31)</f>
        <v>3808986</v>
      </c>
      <c r="F34" s="261">
        <f>SUBTOTAL(9,F8:F31)</f>
        <v>3985628</v>
      </c>
      <c r="G34" s="249" t="s">
        <v>409</v>
      </c>
    </row>
    <row r="35" spans="1:7" ht="15" customHeight="1" x14ac:dyDescent="0.25">
      <c r="A35" s="122"/>
      <c r="B35" s="16"/>
      <c r="C35" s="16"/>
      <c r="D35" s="37"/>
      <c r="E35" s="37"/>
      <c r="F35" s="37"/>
      <c r="G35" s="99"/>
    </row>
    <row r="36" spans="1:7" ht="15" customHeight="1" x14ac:dyDescent="0.25">
      <c r="A36" s="122" t="s">
        <v>686</v>
      </c>
      <c r="B36" s="16"/>
      <c r="C36" s="16"/>
      <c r="D36" s="37"/>
      <c r="E36" s="37"/>
      <c r="F36" s="37"/>
      <c r="G36" s="99"/>
    </row>
    <row r="37" spans="1:7" s="148" customFormat="1" ht="15" customHeight="1" x14ac:dyDescent="0.25">
      <c r="A37" s="147" t="s">
        <v>266</v>
      </c>
      <c r="B37" s="37">
        <v>0</v>
      </c>
      <c r="C37" s="37">
        <v>0</v>
      </c>
      <c r="D37" s="37">
        <v>0</v>
      </c>
      <c r="E37" s="37">
        <v>0</v>
      </c>
      <c r="F37" s="37">
        <v>0</v>
      </c>
      <c r="G37" s="489" t="s">
        <v>688</v>
      </c>
    </row>
    <row r="38" spans="1:7" s="148" customFormat="1" ht="15" customHeight="1" x14ac:dyDescent="0.25">
      <c r="A38" s="147" t="s">
        <v>267</v>
      </c>
      <c r="B38" s="37">
        <v>0</v>
      </c>
      <c r="C38" s="37">
        <v>0</v>
      </c>
      <c r="D38" s="37">
        <v>0</v>
      </c>
      <c r="E38" s="37">
        <v>0</v>
      </c>
      <c r="F38" s="37">
        <v>0</v>
      </c>
      <c r="G38" s="489" t="s">
        <v>689</v>
      </c>
    </row>
    <row r="39" spans="1:7" ht="15" customHeight="1" x14ac:dyDescent="0.25">
      <c r="A39" s="147" t="s">
        <v>687</v>
      </c>
      <c r="B39" s="50">
        <v>0</v>
      </c>
      <c r="C39" s="50">
        <v>0</v>
      </c>
      <c r="D39" s="50">
        <v>0</v>
      </c>
      <c r="E39" s="50">
        <v>0</v>
      </c>
      <c r="F39" s="50">
        <v>0</v>
      </c>
      <c r="G39" s="489" t="s">
        <v>690</v>
      </c>
    </row>
    <row r="40" spans="1:7" ht="15" customHeight="1" x14ac:dyDescent="0.25">
      <c r="A40" s="488" t="s">
        <v>725</v>
      </c>
      <c r="B40" s="290">
        <v>0</v>
      </c>
      <c r="C40" s="290">
        <v>0</v>
      </c>
      <c r="D40" s="290">
        <v>0</v>
      </c>
      <c r="E40" s="290">
        <v>0</v>
      </c>
      <c r="F40" s="290">
        <v>0</v>
      </c>
      <c r="G40" s="489" t="s">
        <v>743</v>
      </c>
    </row>
    <row r="41" spans="1:7" ht="15" customHeight="1" x14ac:dyDescent="0.25">
      <c r="A41" s="147" t="s">
        <v>741</v>
      </c>
      <c r="B41" s="50">
        <v>0</v>
      </c>
      <c r="C41" s="50">
        <v>0</v>
      </c>
      <c r="D41" s="50">
        <v>0</v>
      </c>
      <c r="E41" s="50">
        <v>0</v>
      </c>
      <c r="F41" s="50">
        <v>0</v>
      </c>
      <c r="G41" s="479" t="s">
        <v>779</v>
      </c>
    </row>
    <row r="42" spans="1:7" ht="15" customHeight="1" x14ac:dyDescent="0.25">
      <c r="A42" s="480" t="s">
        <v>742</v>
      </c>
      <c r="B42" s="50">
        <v>0</v>
      </c>
      <c r="C42" s="50">
        <v>0</v>
      </c>
      <c r="D42" s="50">
        <v>0</v>
      </c>
      <c r="E42" s="50">
        <v>0</v>
      </c>
      <c r="F42" s="50">
        <v>0</v>
      </c>
      <c r="G42" s="479" t="s">
        <v>780</v>
      </c>
    </row>
    <row r="43" spans="1:7" s="148" customFormat="1" ht="15" customHeight="1" x14ac:dyDescent="0.25">
      <c r="A43" s="235" t="s">
        <v>268</v>
      </c>
      <c r="B43" s="37">
        <v>193908</v>
      </c>
      <c r="C43" s="37">
        <v>211307</v>
      </c>
      <c r="D43" s="37">
        <v>637524</v>
      </c>
      <c r="E43" s="37">
        <v>668245</v>
      </c>
      <c r="F43" s="37">
        <v>660000</v>
      </c>
      <c r="G43" s="250" t="s">
        <v>410</v>
      </c>
    </row>
    <row r="44" spans="1:7" s="148" customFormat="1" ht="15" customHeight="1" x14ac:dyDescent="0.25">
      <c r="A44" s="230" t="s">
        <v>726</v>
      </c>
      <c r="B44" s="37">
        <v>-14629</v>
      </c>
      <c r="C44" s="37">
        <v>-8212</v>
      </c>
      <c r="D44" s="37">
        <v>-44972</v>
      </c>
      <c r="E44" s="37">
        <v>-44972</v>
      </c>
      <c r="F44" s="37">
        <v>-20000</v>
      </c>
      <c r="G44" s="250" t="s">
        <v>411</v>
      </c>
    </row>
    <row r="45" spans="1:7" s="148" customFormat="1" ht="15" customHeight="1" x14ac:dyDescent="0.25">
      <c r="A45" s="120" t="s">
        <v>696</v>
      </c>
      <c r="B45" s="37">
        <v>112489</v>
      </c>
      <c r="C45" s="37">
        <v>50097</v>
      </c>
      <c r="D45" s="37">
        <v>160382</v>
      </c>
      <c r="E45" s="37">
        <v>143514</v>
      </c>
      <c r="F45" s="37">
        <v>160000</v>
      </c>
      <c r="G45" s="247" t="s">
        <v>412</v>
      </c>
    </row>
    <row r="46" spans="1:7" s="148" customFormat="1" ht="15" customHeight="1" x14ac:dyDescent="0.25">
      <c r="A46" s="120"/>
      <c r="B46" s="37"/>
      <c r="C46" s="37"/>
      <c r="D46" s="37"/>
      <c r="E46" s="37"/>
      <c r="F46" s="37"/>
      <c r="G46" s="99"/>
    </row>
    <row r="47" spans="1:7" ht="15" customHeight="1" x14ac:dyDescent="0.25">
      <c r="A47" s="231" t="s">
        <v>315</v>
      </c>
      <c r="B47" s="258">
        <f>SUBTOTAL(9,B37:B45)</f>
        <v>291768</v>
      </c>
      <c r="C47" s="259">
        <f>SUBTOTAL(9,C37:C45)</f>
        <v>253192</v>
      </c>
      <c r="D47" s="259">
        <f>SUBTOTAL(9,D37:D45)</f>
        <v>752934</v>
      </c>
      <c r="E47" s="259">
        <f>SUBTOTAL(9,E37:E45)</f>
        <v>766787</v>
      </c>
      <c r="F47" s="259">
        <f>SUBTOTAL(9,F37:F45)</f>
        <v>800000</v>
      </c>
      <c r="G47" s="246" t="s">
        <v>413</v>
      </c>
    </row>
    <row r="48" spans="1:7" ht="15" customHeight="1" x14ac:dyDescent="0.25">
      <c r="A48" s="121"/>
      <c r="B48" s="40"/>
      <c r="C48" s="41"/>
      <c r="D48" s="41"/>
      <c r="E48" s="41"/>
      <c r="F48" s="41"/>
      <c r="G48" s="248"/>
    </row>
    <row r="49" spans="1:7" s="222" customFormat="1" ht="25.5" x14ac:dyDescent="0.2">
      <c r="A49" s="419" t="s">
        <v>697</v>
      </c>
      <c r="B49" s="112"/>
      <c r="C49" s="112"/>
      <c r="D49" s="112"/>
      <c r="E49" s="112"/>
      <c r="F49" s="112"/>
      <c r="G49" s="99"/>
    </row>
    <row r="50" spans="1:7" s="222" customFormat="1" ht="15" customHeight="1" x14ac:dyDescent="0.2">
      <c r="A50" s="233"/>
      <c r="B50" s="112"/>
      <c r="C50" s="112"/>
      <c r="D50" s="112"/>
      <c r="E50" s="112"/>
      <c r="F50" s="112"/>
      <c r="G50" s="99"/>
    </row>
    <row r="51" spans="1:7" s="224" customFormat="1" ht="15" customHeight="1" x14ac:dyDescent="0.25">
      <c r="A51" s="122" t="s">
        <v>317</v>
      </c>
      <c r="B51" s="37"/>
      <c r="C51" s="37"/>
      <c r="D51" s="37"/>
      <c r="E51" s="37"/>
      <c r="F51" s="37"/>
      <c r="G51" s="99"/>
    </row>
    <row r="52" spans="1:7" s="148" customFormat="1" ht="15" customHeight="1" x14ac:dyDescent="0.25">
      <c r="A52" s="120" t="s">
        <v>783</v>
      </c>
      <c r="B52" s="37">
        <v>0</v>
      </c>
      <c r="C52" s="37">
        <v>0</v>
      </c>
      <c r="D52" s="37">
        <v>75</v>
      </c>
      <c r="E52" s="37">
        <v>75</v>
      </c>
      <c r="F52" s="37">
        <v>0</v>
      </c>
      <c r="G52" s="250" t="s">
        <v>462</v>
      </c>
    </row>
    <row r="53" spans="1:7" s="148" customFormat="1" ht="15" customHeight="1" x14ac:dyDescent="0.25">
      <c r="A53" s="434" t="s">
        <v>727</v>
      </c>
      <c r="B53" s="37">
        <v>0</v>
      </c>
      <c r="C53" s="37">
        <v>0</v>
      </c>
      <c r="D53" s="37">
        <v>0</v>
      </c>
      <c r="E53" s="37">
        <v>0</v>
      </c>
      <c r="F53" s="37">
        <v>0</v>
      </c>
      <c r="G53" s="250" t="s">
        <v>463</v>
      </c>
    </row>
    <row r="54" spans="1:7" s="224" customFormat="1" ht="15" customHeight="1" x14ac:dyDescent="0.25">
      <c r="A54" s="42" t="s">
        <v>691</v>
      </c>
      <c r="B54" s="37">
        <v>3541</v>
      </c>
      <c r="C54" s="37">
        <v>5018</v>
      </c>
      <c r="D54" s="37">
        <v>13702</v>
      </c>
      <c r="E54" s="37">
        <v>13702</v>
      </c>
      <c r="F54" s="37">
        <v>14000</v>
      </c>
      <c r="G54" s="250" t="s">
        <v>414</v>
      </c>
    </row>
    <row r="55" spans="1:7" s="224" customFormat="1" ht="15" customHeight="1" x14ac:dyDescent="0.25">
      <c r="A55" s="42" t="s">
        <v>930</v>
      </c>
      <c r="B55" s="37">
        <v>-1410</v>
      </c>
      <c r="C55" s="37">
        <v>6409</v>
      </c>
      <c r="D55" s="37">
        <v>20669</v>
      </c>
      <c r="E55" s="37">
        <v>20669</v>
      </c>
      <c r="F55" s="37">
        <v>21000</v>
      </c>
      <c r="G55" s="250" t="s">
        <v>415</v>
      </c>
    </row>
    <row r="56" spans="1:7" s="224" customFormat="1" ht="15" customHeight="1" x14ac:dyDescent="0.25">
      <c r="A56" s="42" t="s">
        <v>692</v>
      </c>
      <c r="B56" s="37">
        <v>71157</v>
      </c>
      <c r="C56" s="37">
        <v>47049</v>
      </c>
      <c r="D56" s="37">
        <v>156422</v>
      </c>
      <c r="E56" s="37">
        <v>156422</v>
      </c>
      <c r="F56" s="37">
        <v>160000</v>
      </c>
      <c r="G56" s="250" t="s">
        <v>416</v>
      </c>
    </row>
    <row r="57" spans="1:7" s="224" customFormat="1" ht="15" customHeight="1" x14ac:dyDescent="0.25">
      <c r="A57" s="42" t="s">
        <v>693</v>
      </c>
      <c r="B57" s="37">
        <v>8088</v>
      </c>
      <c r="C57" s="37">
        <v>4037</v>
      </c>
      <c r="D57" s="37">
        <v>49305</v>
      </c>
      <c r="E57" s="37">
        <v>49305</v>
      </c>
      <c r="F57" s="37">
        <v>55000</v>
      </c>
      <c r="G57" s="250" t="s">
        <v>417</v>
      </c>
    </row>
    <row r="58" spans="1:7" s="224" customFormat="1" ht="15" customHeight="1" x14ac:dyDescent="0.25">
      <c r="A58" s="478" t="s">
        <v>735</v>
      </c>
      <c r="B58" s="37">
        <v>0</v>
      </c>
      <c r="C58" s="37">
        <v>0</v>
      </c>
      <c r="D58" s="37">
        <v>0</v>
      </c>
      <c r="E58" s="37">
        <v>0</v>
      </c>
      <c r="F58" s="37">
        <v>0</v>
      </c>
      <c r="G58" s="479" t="s">
        <v>736</v>
      </c>
    </row>
    <row r="59" spans="1:7" s="224" customFormat="1" ht="15" customHeight="1" x14ac:dyDescent="0.25">
      <c r="A59" s="42" t="s">
        <v>694</v>
      </c>
      <c r="B59" s="37">
        <v>2764</v>
      </c>
      <c r="C59" s="37">
        <v>4303</v>
      </c>
      <c r="D59" s="37">
        <v>10176</v>
      </c>
      <c r="E59" s="37">
        <v>10176</v>
      </c>
      <c r="F59" s="37">
        <v>10000</v>
      </c>
      <c r="G59" s="250" t="s">
        <v>418</v>
      </c>
    </row>
    <row r="60" spans="1:7" s="224" customFormat="1" ht="15" customHeight="1" x14ac:dyDescent="0.25">
      <c r="A60" s="478" t="s">
        <v>737</v>
      </c>
      <c r="B60" s="37">
        <v>0</v>
      </c>
      <c r="C60" s="37">
        <v>0</v>
      </c>
      <c r="D60" s="37">
        <v>0</v>
      </c>
      <c r="E60" s="37">
        <v>0</v>
      </c>
      <c r="F60" s="37">
        <v>0</v>
      </c>
      <c r="G60" s="479" t="s">
        <v>738</v>
      </c>
    </row>
    <row r="61" spans="1:7" s="224" customFormat="1" ht="15" customHeight="1" x14ac:dyDescent="0.25">
      <c r="A61" s="42" t="s">
        <v>695</v>
      </c>
      <c r="B61" s="37">
        <v>26385</v>
      </c>
      <c r="C61" s="37">
        <v>71158</v>
      </c>
      <c r="D61" s="37">
        <v>253691</v>
      </c>
      <c r="E61" s="37">
        <v>253691</v>
      </c>
      <c r="F61" s="37">
        <v>280000</v>
      </c>
      <c r="G61" s="479" t="s">
        <v>419</v>
      </c>
    </row>
    <row r="62" spans="1:7" s="224" customFormat="1" ht="15" customHeight="1" x14ac:dyDescent="0.25">
      <c r="A62" s="120"/>
      <c r="B62" s="37"/>
      <c r="C62" s="37"/>
      <c r="D62" s="37"/>
      <c r="E62" s="37"/>
      <c r="F62" s="37"/>
      <c r="G62" s="99"/>
    </row>
    <row r="63" spans="1:7" s="224" customFormat="1" ht="15" customHeight="1" x14ac:dyDescent="0.25">
      <c r="A63" s="231" t="s">
        <v>318</v>
      </c>
      <c r="B63" s="258">
        <f>SUBTOTAL(9,B54:B61)</f>
        <v>110525</v>
      </c>
      <c r="C63" s="259">
        <f>SUBTOTAL(9,C54:C61)</f>
        <v>137974</v>
      </c>
      <c r="D63" s="259">
        <f>SUBTOTAL(9,D54:D61)</f>
        <v>503965</v>
      </c>
      <c r="E63" s="259">
        <f>SUBTOTAL(9,E54:E61)</f>
        <v>503965</v>
      </c>
      <c r="F63" s="259">
        <f>SUBTOTAL(9,F54:F61)</f>
        <v>540000</v>
      </c>
      <c r="G63" s="544" t="s">
        <v>420</v>
      </c>
    </row>
    <row r="64" spans="1:7" s="224" customFormat="1" ht="15" customHeight="1" x14ac:dyDescent="0.25">
      <c r="A64" s="122"/>
      <c r="B64" s="16"/>
      <c r="C64" s="16"/>
      <c r="D64" s="37"/>
      <c r="E64" s="37"/>
      <c r="F64" s="37"/>
      <c r="G64" s="99"/>
    </row>
    <row r="65" spans="1:7" s="224" customFormat="1" ht="28.5" customHeight="1" x14ac:dyDescent="0.25">
      <c r="A65" s="419" t="s">
        <v>697</v>
      </c>
      <c r="B65" s="16"/>
      <c r="C65" s="16"/>
      <c r="D65" s="37"/>
      <c r="E65" s="37"/>
      <c r="F65" s="37"/>
      <c r="G65" s="99"/>
    </row>
    <row r="66" spans="1:7" s="224" customFormat="1" ht="15" customHeight="1" x14ac:dyDescent="0.25">
      <c r="A66" s="236"/>
      <c r="B66" s="16"/>
      <c r="C66" s="16"/>
      <c r="D66" s="37"/>
      <c r="E66" s="37"/>
      <c r="F66" s="37"/>
      <c r="G66" s="687"/>
    </row>
    <row r="67" spans="1:7" s="224" customFormat="1" ht="15" customHeight="1" x14ac:dyDescent="0.25">
      <c r="A67" s="237" t="s">
        <v>331</v>
      </c>
      <c r="B67" s="16"/>
      <c r="C67" s="16"/>
      <c r="D67" s="37"/>
      <c r="E67" s="37"/>
      <c r="F67" s="37"/>
      <c r="G67" s="687"/>
    </row>
    <row r="68" spans="1:7" s="224" customFormat="1" ht="15" customHeight="1" x14ac:dyDescent="0.25">
      <c r="A68" s="238" t="s">
        <v>332</v>
      </c>
      <c r="B68" s="37"/>
      <c r="C68" s="37"/>
      <c r="D68" s="37"/>
      <c r="E68" s="37"/>
      <c r="F68" s="37"/>
      <c r="G68" s="250"/>
    </row>
    <row r="69" spans="1:7" s="224" customFormat="1" ht="15" customHeight="1" x14ac:dyDescent="0.25">
      <c r="B69" s="37"/>
      <c r="C69" s="37"/>
      <c r="D69" s="37"/>
      <c r="E69" s="37"/>
      <c r="F69" s="37"/>
      <c r="G69" s="250"/>
    </row>
    <row r="70" spans="1:7" s="224" customFormat="1" ht="15" customHeight="1" x14ac:dyDescent="0.25">
      <c r="A70" s="552" t="s">
        <v>934</v>
      </c>
      <c r="B70" s="37">
        <v>5256</v>
      </c>
      <c r="C70" s="37">
        <v>6332</v>
      </c>
      <c r="D70" s="37">
        <v>16637</v>
      </c>
      <c r="E70" s="37">
        <v>16637</v>
      </c>
      <c r="F70" s="37">
        <v>10000</v>
      </c>
      <c r="G70" s="247" t="s">
        <v>421</v>
      </c>
    </row>
    <row r="71" spans="1:7" s="224" customFormat="1" ht="15" customHeight="1" x14ac:dyDescent="0.25">
      <c r="A71" s="552" t="s">
        <v>935</v>
      </c>
      <c r="B71" s="37">
        <v>177</v>
      </c>
      <c r="C71" s="37">
        <v>491</v>
      </c>
      <c r="D71" s="37">
        <v>1258</v>
      </c>
      <c r="E71" s="37">
        <v>1258</v>
      </c>
      <c r="F71" s="37">
        <v>0</v>
      </c>
      <c r="G71" s="247" t="s">
        <v>421</v>
      </c>
    </row>
    <row r="72" spans="1:7" s="224" customFormat="1" ht="15" customHeight="1" x14ac:dyDescent="0.25">
      <c r="A72" s="552" t="s">
        <v>936</v>
      </c>
      <c r="B72" s="224">
        <v>0</v>
      </c>
      <c r="C72" s="37">
        <v>750</v>
      </c>
      <c r="D72" s="37">
        <v>0</v>
      </c>
      <c r="E72" s="37">
        <v>0</v>
      </c>
      <c r="F72" s="37">
        <v>0</v>
      </c>
      <c r="G72" s="247" t="s">
        <v>421</v>
      </c>
    </row>
    <row r="73" spans="1:7" s="224" customFormat="1" ht="15" customHeight="1" x14ac:dyDescent="0.25">
      <c r="A73" s="552" t="s">
        <v>937</v>
      </c>
      <c r="B73" s="37">
        <v>518</v>
      </c>
      <c r="C73" s="37">
        <v>329</v>
      </c>
      <c r="D73" s="37">
        <v>1264</v>
      </c>
      <c r="E73" s="37">
        <v>1264</v>
      </c>
      <c r="F73" s="37">
        <v>0</v>
      </c>
      <c r="G73" s="247" t="s">
        <v>421</v>
      </c>
    </row>
    <row r="74" spans="1:7" s="224" customFormat="1" ht="15" customHeight="1" x14ac:dyDescent="0.25">
      <c r="A74" s="552" t="s">
        <v>938</v>
      </c>
      <c r="B74" s="37">
        <v>1442</v>
      </c>
      <c r="C74" s="37">
        <v>4418</v>
      </c>
      <c r="D74" s="37">
        <v>8031</v>
      </c>
      <c r="E74" s="37">
        <v>8031</v>
      </c>
      <c r="F74" s="37">
        <v>5000</v>
      </c>
      <c r="G74" s="247" t="s">
        <v>421</v>
      </c>
    </row>
    <row r="75" spans="1:7" s="224" customFormat="1" ht="15" customHeight="1" x14ac:dyDescent="0.25">
      <c r="A75" s="552" t="s">
        <v>939</v>
      </c>
      <c r="B75" s="37">
        <v>-69</v>
      </c>
      <c r="C75" s="37">
        <v>-45</v>
      </c>
      <c r="D75" s="37">
        <v>302</v>
      </c>
      <c r="E75" s="37">
        <v>302</v>
      </c>
      <c r="F75" s="37">
        <v>0</v>
      </c>
      <c r="G75" s="247" t="s">
        <v>421</v>
      </c>
    </row>
    <row r="76" spans="1:7" s="224" customFormat="1" ht="15" customHeight="1" x14ac:dyDescent="0.25">
      <c r="A76" s="238"/>
      <c r="B76" s="37"/>
      <c r="C76" s="37"/>
      <c r="D76" s="37"/>
      <c r="E76" s="37"/>
      <c r="F76" s="37"/>
      <c r="G76" s="250"/>
    </row>
    <row r="77" spans="1:7" s="224" customFormat="1" ht="15" customHeight="1" x14ac:dyDescent="0.25">
      <c r="A77" s="239" t="s">
        <v>733</v>
      </c>
      <c r="B77" s="37">
        <v>0</v>
      </c>
      <c r="C77" s="37">
        <v>0</v>
      </c>
      <c r="D77" s="37">
        <v>0</v>
      </c>
      <c r="E77" s="37">
        <v>0</v>
      </c>
      <c r="F77" s="37">
        <v>0</v>
      </c>
      <c r="G77" s="250" t="s">
        <v>422</v>
      </c>
    </row>
    <row r="78" spans="1:7" s="224" customFormat="1" ht="15" customHeight="1" x14ac:dyDescent="0.25">
      <c r="A78" s="239" t="s">
        <v>734</v>
      </c>
      <c r="B78" s="37">
        <v>0</v>
      </c>
      <c r="C78" s="37">
        <v>0</v>
      </c>
      <c r="D78" s="37">
        <v>0</v>
      </c>
      <c r="E78" s="37">
        <v>0</v>
      </c>
      <c r="F78" s="37">
        <v>0</v>
      </c>
      <c r="G78" s="248" t="s">
        <v>423</v>
      </c>
    </row>
    <row r="79" spans="1:7" s="224" customFormat="1" ht="15" customHeight="1" x14ac:dyDescent="0.25">
      <c r="A79" s="236"/>
      <c r="B79" s="16"/>
      <c r="C79" s="16"/>
      <c r="D79" s="37"/>
      <c r="E79" s="37"/>
      <c r="F79" s="37"/>
      <c r="G79" s="99"/>
    </row>
    <row r="80" spans="1:7" s="224" customFormat="1" ht="15" customHeight="1" x14ac:dyDescent="0.25">
      <c r="A80" s="240" t="s">
        <v>333</v>
      </c>
      <c r="B80" s="258">
        <f>SUBTOTAL(9,B68:B78)</f>
        <v>7324</v>
      </c>
      <c r="C80" s="259">
        <f>SUBTOTAL(9,C68:C78)</f>
        <v>12275</v>
      </c>
      <c r="D80" s="259">
        <f>SUBTOTAL(9,D68:D78)</f>
        <v>27492</v>
      </c>
      <c r="E80" s="259">
        <f>SUBTOTAL(9,E68:E78)</f>
        <v>27492</v>
      </c>
      <c r="F80" s="259">
        <f>SUBTOTAL(9,F68:F78)</f>
        <v>15000</v>
      </c>
      <c r="G80" s="246" t="s">
        <v>424</v>
      </c>
    </row>
    <row r="81" spans="1:7" s="224" customFormat="1" ht="15" customHeight="1" x14ac:dyDescent="0.25">
      <c r="A81" s="241"/>
      <c r="B81" s="16"/>
      <c r="C81" s="16"/>
      <c r="D81" s="37"/>
      <c r="E81" s="37"/>
      <c r="F81" s="37"/>
      <c r="G81" s="99"/>
    </row>
    <row r="82" spans="1:7" s="224" customFormat="1" ht="15" customHeight="1" x14ac:dyDescent="0.25">
      <c r="A82" s="751" t="s">
        <v>697</v>
      </c>
      <c r="B82" s="16"/>
      <c r="C82" s="16"/>
      <c r="D82" s="37"/>
      <c r="E82" s="37"/>
      <c r="F82" s="37"/>
      <c r="G82" s="99"/>
    </row>
    <row r="83" spans="1:7" s="224" customFormat="1" ht="15" customHeight="1" x14ac:dyDescent="0.25">
      <c r="A83" s="751"/>
      <c r="B83" s="16"/>
      <c r="C83" s="16"/>
      <c r="D83" s="37"/>
      <c r="E83" s="37"/>
      <c r="F83" s="37"/>
      <c r="G83" s="99"/>
    </row>
    <row r="84" spans="1:7" s="224" customFormat="1" ht="15" customHeight="1" x14ac:dyDescent="0.25">
      <c r="A84" s="435"/>
      <c r="B84" s="16"/>
      <c r="C84" s="16"/>
      <c r="D84" s="37"/>
      <c r="E84" s="37"/>
      <c r="F84" s="37"/>
      <c r="G84" s="99"/>
    </row>
    <row r="85" spans="1:7" s="224" customFormat="1" ht="15" customHeight="1" x14ac:dyDescent="0.25">
      <c r="A85" s="436" t="s">
        <v>786</v>
      </c>
      <c r="B85" s="38">
        <f>SUBTOTAL(9,B37:B83)</f>
        <v>409617</v>
      </c>
      <c r="C85" s="39">
        <f>SUBTOTAL(9,C37:C83)</f>
        <v>403441</v>
      </c>
      <c r="D85" s="39">
        <f>SUBTOTAL(9,D37:D83)</f>
        <v>1284466</v>
      </c>
      <c r="E85" s="39">
        <f>SUBTOTAL(9,E37:E83)</f>
        <v>1298319</v>
      </c>
      <c r="F85" s="39">
        <f>SUBTOTAL(9,F37:F83)</f>
        <v>1355000</v>
      </c>
      <c r="G85" s="249" t="s">
        <v>425</v>
      </c>
    </row>
    <row r="86" spans="1:7" s="224" customFormat="1" ht="15" customHeight="1" x14ac:dyDescent="0.25">
      <c r="A86" s="242"/>
      <c r="B86" s="16"/>
      <c r="C86" s="16"/>
      <c r="D86" s="37"/>
      <c r="E86" s="37"/>
      <c r="F86" s="37"/>
      <c r="G86" s="99"/>
    </row>
    <row r="87" spans="1:7" ht="15" customHeight="1" x14ac:dyDescent="0.25">
      <c r="A87" s="122" t="s">
        <v>0</v>
      </c>
      <c r="B87" s="35"/>
      <c r="C87" s="35"/>
      <c r="D87" s="36"/>
      <c r="E87" s="36"/>
      <c r="F87" s="36"/>
      <c r="G87" s="99"/>
    </row>
    <row r="88" spans="1:7" ht="15" customHeight="1" x14ac:dyDescent="0.25">
      <c r="A88" s="122"/>
      <c r="B88" s="36"/>
      <c r="C88" s="36"/>
      <c r="D88" s="36"/>
      <c r="E88" s="36"/>
      <c r="F88" s="36"/>
      <c r="G88" s="99"/>
    </row>
    <row r="89" spans="1:7" ht="15" customHeight="1" x14ac:dyDescent="0.25">
      <c r="A89" s="120" t="s">
        <v>1</v>
      </c>
      <c r="B89" s="36">
        <v>0</v>
      </c>
      <c r="C89" s="36">
        <v>0</v>
      </c>
      <c r="D89" s="36">
        <v>0</v>
      </c>
      <c r="E89" s="36">
        <v>0</v>
      </c>
      <c r="F89" s="36">
        <v>0</v>
      </c>
      <c r="G89" s="248" t="s">
        <v>426</v>
      </c>
    </row>
    <row r="90" spans="1:7" ht="15" customHeight="1" x14ac:dyDescent="0.25">
      <c r="A90" s="120" t="s">
        <v>2</v>
      </c>
      <c r="B90" s="36">
        <v>0</v>
      </c>
      <c r="C90" s="36">
        <v>0</v>
      </c>
      <c r="D90" s="36">
        <v>0</v>
      </c>
      <c r="E90" s="36">
        <v>0</v>
      </c>
      <c r="F90" s="36">
        <v>0</v>
      </c>
      <c r="G90" s="248" t="s">
        <v>427</v>
      </c>
    </row>
    <row r="91" spans="1:7" ht="15" customHeight="1" x14ac:dyDescent="0.25">
      <c r="A91" s="120" t="s">
        <v>3</v>
      </c>
      <c r="B91" s="36">
        <v>0</v>
      </c>
      <c r="C91" s="36">
        <v>0</v>
      </c>
      <c r="D91" s="36">
        <v>0</v>
      </c>
      <c r="E91" s="36">
        <v>0</v>
      </c>
      <c r="F91" s="36">
        <v>0</v>
      </c>
      <c r="G91" s="248" t="s">
        <v>428</v>
      </c>
    </row>
    <row r="92" spans="1:7" ht="15" customHeight="1" x14ac:dyDescent="0.25">
      <c r="A92" s="120"/>
      <c r="B92" s="35"/>
      <c r="C92" s="35"/>
      <c r="D92" s="36"/>
      <c r="E92" s="36"/>
      <c r="F92" s="36"/>
      <c r="G92" s="99"/>
    </row>
    <row r="93" spans="1:7" ht="15" customHeight="1" x14ac:dyDescent="0.25">
      <c r="A93" s="234" t="s">
        <v>787</v>
      </c>
      <c r="B93" s="38">
        <f>SUBTOTAL(9,B89:B91)</f>
        <v>0</v>
      </c>
      <c r="C93" s="39">
        <f>SUBTOTAL(9,C89:C91)</f>
        <v>0</v>
      </c>
      <c r="D93" s="39">
        <f>SUBTOTAL(9,D89:D91)</f>
        <v>0</v>
      </c>
      <c r="E93" s="39">
        <f>SUBTOTAL(9,E89:E91)</f>
        <v>0</v>
      </c>
      <c r="F93" s="39">
        <f>SUBTOTAL(9,F89:F91)</f>
        <v>0</v>
      </c>
      <c r="G93" s="251" t="s">
        <v>429</v>
      </c>
    </row>
    <row r="94" spans="1:7" ht="15" customHeight="1" x14ac:dyDescent="0.25">
      <c r="A94" s="437"/>
      <c r="B94" s="40"/>
      <c r="C94" s="41"/>
      <c r="D94" s="41"/>
      <c r="E94" s="41"/>
      <c r="F94" s="41"/>
      <c r="G94" s="250"/>
    </row>
    <row r="95" spans="1:7" ht="15" customHeight="1" x14ac:dyDescent="0.25">
      <c r="A95" s="752" t="s">
        <v>698</v>
      </c>
      <c r="B95" s="40"/>
      <c r="C95" s="40"/>
      <c r="D95" s="41"/>
      <c r="E95" s="41"/>
      <c r="F95" s="41"/>
      <c r="G95" s="99"/>
    </row>
    <row r="96" spans="1:7" ht="15" customHeight="1" x14ac:dyDescent="0.25">
      <c r="A96" s="752"/>
      <c r="B96" s="88"/>
      <c r="C96" s="88"/>
      <c r="D96" s="89"/>
      <c r="E96" s="89"/>
      <c r="F96" s="89"/>
      <c r="G96" s="99"/>
    </row>
    <row r="97" spans="1:7" ht="15" customHeight="1" x14ac:dyDescent="0.25">
      <c r="A97" s="752"/>
      <c r="B97" s="88"/>
      <c r="C97" s="88"/>
      <c r="D97" s="89"/>
      <c r="E97" s="89"/>
      <c r="F97" s="89"/>
      <c r="G97" s="99"/>
    </row>
    <row r="98" spans="1:7" ht="15" customHeight="1" x14ac:dyDescent="0.25">
      <c r="A98" s="99"/>
      <c r="B98" s="88"/>
      <c r="C98" s="88"/>
      <c r="D98" s="89"/>
      <c r="E98" s="89"/>
      <c r="F98" s="89"/>
      <c r="G98" s="99"/>
    </row>
    <row r="99" spans="1:7" ht="15" customHeight="1" x14ac:dyDescent="0.25">
      <c r="A99" s="123" t="s">
        <v>335</v>
      </c>
      <c r="B99" s="262"/>
      <c r="C99" s="262"/>
      <c r="D99" s="252"/>
      <c r="E99" s="252"/>
      <c r="F99" s="252"/>
      <c r="G99" s="252"/>
    </row>
    <row r="100" spans="1:7" ht="15" customHeight="1" x14ac:dyDescent="0.25">
      <c r="A100" s="99"/>
      <c r="B100" s="35"/>
      <c r="C100" s="35"/>
      <c r="D100" s="36"/>
      <c r="E100" s="36"/>
      <c r="F100" s="36"/>
      <c r="G100" s="99"/>
    </row>
    <row r="101" spans="1:7" ht="15" customHeight="1" x14ac:dyDescent="0.25">
      <c r="A101" s="122" t="s">
        <v>4</v>
      </c>
      <c r="B101" s="35"/>
      <c r="C101" s="35"/>
      <c r="D101" s="36"/>
      <c r="E101" s="36"/>
      <c r="F101" s="36"/>
      <c r="G101" s="99"/>
    </row>
    <row r="102" spans="1:7" ht="15" customHeight="1" x14ac:dyDescent="0.25">
      <c r="A102" s="99"/>
      <c r="B102" s="226"/>
      <c r="C102" s="226"/>
      <c r="D102" s="227"/>
      <c r="E102" s="227"/>
      <c r="F102" s="227"/>
      <c r="G102" s="253"/>
    </row>
    <row r="103" spans="1:7" ht="15" customHeight="1" x14ac:dyDescent="0.25">
      <c r="A103" s="115" t="s">
        <v>316</v>
      </c>
      <c r="B103" s="16"/>
      <c r="C103" s="16"/>
      <c r="D103" s="37"/>
      <c r="E103" s="37"/>
      <c r="F103" s="37"/>
      <c r="G103" s="99"/>
    </row>
    <row r="104" spans="1:7" ht="15" customHeight="1" x14ac:dyDescent="0.25">
      <c r="A104" s="553" t="s">
        <v>239</v>
      </c>
      <c r="B104" s="37">
        <v>6142</v>
      </c>
      <c r="C104" s="37">
        <v>7781</v>
      </c>
      <c r="D104" s="37">
        <v>23604</v>
      </c>
      <c r="E104" s="37">
        <v>23604</v>
      </c>
      <c r="F104" s="37">
        <v>20000</v>
      </c>
      <c r="G104" s="247" t="s">
        <v>430</v>
      </c>
    </row>
    <row r="105" spans="1:7" ht="15" customHeight="1" x14ac:dyDescent="0.25">
      <c r="A105" s="553" t="s">
        <v>240</v>
      </c>
      <c r="B105" s="37">
        <v>1469</v>
      </c>
      <c r="C105" s="37">
        <v>1907</v>
      </c>
      <c r="D105" s="37">
        <v>6886</v>
      </c>
      <c r="E105" s="37">
        <v>6886</v>
      </c>
      <c r="F105" s="37">
        <v>7000</v>
      </c>
      <c r="G105" s="247" t="s">
        <v>431</v>
      </c>
    </row>
    <row r="106" spans="1:7" ht="15" customHeight="1" x14ac:dyDescent="0.25">
      <c r="A106" s="553" t="s">
        <v>241</v>
      </c>
      <c r="B106" s="37">
        <v>0</v>
      </c>
      <c r="C106" s="37">
        <v>0</v>
      </c>
      <c r="D106" s="37">
        <v>0</v>
      </c>
      <c r="E106" s="37">
        <v>0</v>
      </c>
      <c r="F106" s="37">
        <v>0</v>
      </c>
      <c r="G106" s="247" t="s">
        <v>432</v>
      </c>
    </row>
    <row r="107" spans="1:7" ht="15" customHeight="1" x14ac:dyDescent="0.25">
      <c r="A107" s="553" t="s">
        <v>242</v>
      </c>
      <c r="B107" s="37">
        <v>22489</v>
      </c>
      <c r="C107" s="37">
        <v>16399</v>
      </c>
      <c r="D107" s="37">
        <v>52512</v>
      </c>
      <c r="E107" s="37">
        <v>52512</v>
      </c>
      <c r="F107" s="37">
        <v>50000</v>
      </c>
      <c r="G107" s="247" t="s">
        <v>433</v>
      </c>
    </row>
    <row r="108" spans="1:7" ht="15" customHeight="1" x14ac:dyDescent="0.25">
      <c r="A108" s="553" t="s">
        <v>940</v>
      </c>
      <c r="B108" s="37">
        <v>6019</v>
      </c>
      <c r="C108" s="37">
        <v>5295</v>
      </c>
      <c r="D108" s="37">
        <v>19074</v>
      </c>
      <c r="E108" s="37">
        <v>19074</v>
      </c>
      <c r="F108" s="37">
        <v>20000</v>
      </c>
      <c r="G108" s="247" t="s">
        <v>434</v>
      </c>
    </row>
    <row r="109" spans="1:7" ht="15" customHeight="1" x14ac:dyDescent="0.25">
      <c r="A109" s="553" t="s">
        <v>243</v>
      </c>
      <c r="B109" s="37">
        <v>4743</v>
      </c>
      <c r="C109" s="37">
        <v>6883</v>
      </c>
      <c r="D109" s="37">
        <v>17700</v>
      </c>
      <c r="E109" s="37">
        <v>17700</v>
      </c>
      <c r="F109" s="37">
        <v>20000</v>
      </c>
      <c r="G109" s="247" t="s">
        <v>435</v>
      </c>
    </row>
    <row r="110" spans="1:7" ht="15" customHeight="1" x14ac:dyDescent="0.25">
      <c r="A110" s="115"/>
      <c r="B110" s="16"/>
      <c r="C110" s="16"/>
      <c r="D110" s="37"/>
      <c r="E110" s="37"/>
      <c r="F110" s="37"/>
      <c r="G110" s="99"/>
    </row>
    <row r="111" spans="1:7" ht="15" customHeight="1" x14ac:dyDescent="0.25">
      <c r="A111" s="231" t="s">
        <v>319</v>
      </c>
      <c r="B111" s="258">
        <f>SUBTOTAL(9,B104:B110)</f>
        <v>40862</v>
      </c>
      <c r="C111" s="259">
        <f>SUBTOTAL(9,C104:C110)</f>
        <v>38265</v>
      </c>
      <c r="D111" s="259">
        <f>SUBTOTAL(9,D104:D110)</f>
        <v>119776</v>
      </c>
      <c r="E111" s="259">
        <f>SUBTOTAL(9,E104:E110)</f>
        <v>119776</v>
      </c>
      <c r="F111" s="259">
        <f>SUBTOTAL(9,F104:F110)</f>
        <v>117000</v>
      </c>
      <c r="G111" s="254" t="s">
        <v>436</v>
      </c>
    </row>
    <row r="112" spans="1:7" ht="15" customHeight="1" x14ac:dyDescent="0.25">
      <c r="A112" s="121"/>
      <c r="B112" s="16"/>
      <c r="C112" s="16"/>
      <c r="D112" s="37"/>
      <c r="E112" s="37"/>
      <c r="F112" s="37"/>
      <c r="G112" s="99"/>
    </row>
    <row r="113" spans="1:7" s="64" customFormat="1" ht="17.25" customHeight="1" x14ac:dyDescent="0.25">
      <c r="A113" s="122" t="s">
        <v>328</v>
      </c>
      <c r="B113" s="16"/>
      <c r="C113" s="16"/>
      <c r="D113" s="37"/>
      <c r="E113" s="37"/>
      <c r="F113" s="37"/>
      <c r="G113" s="99"/>
    </row>
    <row r="114" spans="1:7" ht="15" customHeight="1" x14ac:dyDescent="0.25">
      <c r="A114" s="553" t="s">
        <v>941</v>
      </c>
      <c r="B114" s="36">
        <v>10432</v>
      </c>
      <c r="C114" s="36">
        <v>21097</v>
      </c>
      <c r="D114" s="36">
        <v>47867</v>
      </c>
      <c r="E114" s="36">
        <v>47867</v>
      </c>
      <c r="F114" s="36">
        <v>55000</v>
      </c>
      <c r="G114" s="248" t="s">
        <v>437</v>
      </c>
    </row>
    <row r="115" spans="1:7" ht="15" customHeight="1" x14ac:dyDescent="0.25">
      <c r="A115" s="553" t="s">
        <v>942</v>
      </c>
      <c r="B115" s="36">
        <v>7635</v>
      </c>
      <c r="C115" s="36">
        <v>8501</v>
      </c>
      <c r="D115" s="36">
        <v>14636</v>
      </c>
      <c r="E115" s="36">
        <v>14636</v>
      </c>
      <c r="F115" s="36">
        <v>15000</v>
      </c>
      <c r="G115" s="248" t="s">
        <v>437</v>
      </c>
    </row>
    <row r="116" spans="1:7" ht="15" customHeight="1" x14ac:dyDescent="0.25">
      <c r="A116" s="553" t="s">
        <v>943</v>
      </c>
      <c r="B116" s="36">
        <v>34</v>
      </c>
      <c r="C116" s="36">
        <v>944</v>
      </c>
      <c r="D116" s="36">
        <v>3395</v>
      </c>
      <c r="E116" s="36">
        <v>3395</v>
      </c>
      <c r="F116" s="36">
        <v>5000</v>
      </c>
      <c r="G116" s="248" t="s">
        <v>437</v>
      </c>
    </row>
    <row r="117" spans="1:7" ht="15" customHeight="1" x14ac:dyDescent="0.25">
      <c r="A117" s="553" t="s">
        <v>944</v>
      </c>
      <c r="B117" s="36">
        <v>3152</v>
      </c>
      <c r="C117" s="36">
        <v>2171</v>
      </c>
      <c r="D117" s="36">
        <v>7069</v>
      </c>
      <c r="E117" s="36">
        <v>7069</v>
      </c>
      <c r="F117" s="36">
        <v>5000</v>
      </c>
      <c r="G117" s="248" t="s">
        <v>437</v>
      </c>
    </row>
    <row r="118" spans="1:7" ht="15" customHeight="1" x14ac:dyDescent="0.25">
      <c r="A118" s="553" t="s">
        <v>945</v>
      </c>
      <c r="B118" s="36">
        <v>7877</v>
      </c>
      <c r="C118" s="36">
        <v>8539</v>
      </c>
      <c r="D118" s="36">
        <v>22665</v>
      </c>
      <c r="E118" s="36">
        <v>22665</v>
      </c>
      <c r="F118" s="36">
        <v>25000</v>
      </c>
      <c r="G118" s="248" t="s">
        <v>437</v>
      </c>
    </row>
    <row r="119" spans="1:7" ht="15" customHeight="1" x14ac:dyDescent="0.25">
      <c r="A119" s="553" t="s">
        <v>946</v>
      </c>
      <c r="B119" s="36">
        <v>41985</v>
      </c>
      <c r="C119" s="36">
        <v>12012</v>
      </c>
      <c r="D119" s="36">
        <v>46788</v>
      </c>
      <c r="E119" s="36">
        <v>46788</v>
      </c>
      <c r="F119" s="36">
        <v>45000</v>
      </c>
      <c r="G119" s="248" t="s">
        <v>437</v>
      </c>
    </row>
    <row r="120" spans="1:7" ht="15" customHeight="1" x14ac:dyDescent="0.25">
      <c r="A120" s="42"/>
      <c r="B120" s="35"/>
      <c r="C120" s="35"/>
      <c r="D120" s="36"/>
      <c r="E120" s="36"/>
      <c r="F120" s="36"/>
      <c r="G120" s="99"/>
    </row>
    <row r="121" spans="1:7" ht="15" customHeight="1" x14ac:dyDescent="0.25">
      <c r="A121" s="231" t="s">
        <v>329</v>
      </c>
      <c r="B121" s="258">
        <f>SUBTOTAL(9,B114:B119)</f>
        <v>71115</v>
      </c>
      <c r="C121" s="259">
        <f>SUBTOTAL(9,C114:C119)</f>
        <v>53264</v>
      </c>
      <c r="D121" s="259">
        <f>SUBTOTAL(9,D114:D119)</f>
        <v>142420</v>
      </c>
      <c r="E121" s="259">
        <f>SUBTOTAL(9,E114:E119)</f>
        <v>142420</v>
      </c>
      <c r="F121" s="259">
        <f>SUBTOTAL(9,F114:F119)</f>
        <v>150000</v>
      </c>
      <c r="G121" s="254" t="s">
        <v>438</v>
      </c>
    </row>
    <row r="122" spans="1:7" ht="15" customHeight="1" x14ac:dyDescent="0.25">
      <c r="A122" s="121"/>
      <c r="B122" s="16"/>
      <c r="C122" s="16"/>
      <c r="D122" s="37"/>
      <c r="E122" s="37"/>
      <c r="F122" s="37"/>
      <c r="G122" s="99"/>
    </row>
    <row r="123" spans="1:7" ht="15" customHeight="1" x14ac:dyDescent="0.25">
      <c r="A123" s="234" t="s">
        <v>788</v>
      </c>
      <c r="B123" s="38">
        <f>SUBTOTAL(9,B104:B121)</f>
        <v>111977</v>
      </c>
      <c r="C123" s="39">
        <f>SUBTOTAL(9,C104:C121)</f>
        <v>91529</v>
      </c>
      <c r="D123" s="39">
        <f>SUBTOTAL(9,D104:D121)</f>
        <v>262196</v>
      </c>
      <c r="E123" s="39">
        <f>SUBTOTAL(9,E104:E121)</f>
        <v>262196</v>
      </c>
      <c r="F123" s="39">
        <f>SUBTOTAL(9,F104:F121)</f>
        <v>267000</v>
      </c>
      <c r="G123" s="249" t="s">
        <v>439</v>
      </c>
    </row>
    <row r="124" spans="1:7" ht="15" customHeight="1" x14ac:dyDescent="0.25">
      <c r="A124" s="42"/>
      <c r="B124" s="35"/>
      <c r="C124" s="35"/>
      <c r="D124" s="36"/>
      <c r="E124" s="36"/>
      <c r="F124" s="36"/>
      <c r="G124" s="99"/>
    </row>
    <row r="125" spans="1:7" ht="15" customHeight="1" x14ac:dyDescent="0.25">
      <c r="A125" s="122" t="s">
        <v>330</v>
      </c>
      <c r="B125" s="35"/>
      <c r="C125" s="35"/>
      <c r="D125" s="36"/>
      <c r="E125" s="36"/>
      <c r="F125" s="36"/>
      <c r="G125" s="99"/>
    </row>
    <row r="126" spans="1:7" ht="15" customHeight="1" x14ac:dyDescent="0.25">
      <c r="A126" s="120" t="s">
        <v>343</v>
      </c>
      <c r="B126" s="36">
        <v>0</v>
      </c>
      <c r="C126" s="36">
        <v>0</v>
      </c>
      <c r="D126" s="36">
        <v>56</v>
      </c>
      <c r="E126" s="36">
        <v>56</v>
      </c>
      <c r="F126" s="36">
        <v>0</v>
      </c>
      <c r="G126" s="248" t="s">
        <v>440</v>
      </c>
    </row>
    <row r="127" spans="1:7" ht="15" customHeight="1" x14ac:dyDescent="0.25">
      <c r="A127" s="148" t="s">
        <v>269</v>
      </c>
      <c r="B127" s="36">
        <v>0</v>
      </c>
      <c r="C127" s="36">
        <v>0</v>
      </c>
      <c r="D127" s="36">
        <v>0</v>
      </c>
      <c r="E127" s="36">
        <v>0</v>
      </c>
      <c r="F127" s="36">
        <v>0</v>
      </c>
      <c r="G127" s="248" t="s">
        <v>441</v>
      </c>
    </row>
    <row r="128" spans="1:7" ht="15" customHeight="1" x14ac:dyDescent="0.25">
      <c r="A128" s="148" t="s">
        <v>270</v>
      </c>
      <c r="B128" s="36">
        <v>0</v>
      </c>
      <c r="C128" s="36">
        <v>0</v>
      </c>
      <c r="D128" s="36">
        <v>0</v>
      </c>
      <c r="E128" s="36">
        <v>0</v>
      </c>
      <c r="F128" s="36">
        <v>0</v>
      </c>
      <c r="G128" s="248" t="s">
        <v>441</v>
      </c>
    </row>
    <row r="129" spans="1:7" ht="15" customHeight="1" x14ac:dyDescent="0.25">
      <c r="A129" s="148" t="s">
        <v>342</v>
      </c>
      <c r="B129" s="36">
        <v>0</v>
      </c>
      <c r="C129" s="36">
        <v>0</v>
      </c>
      <c r="D129" s="36">
        <v>0</v>
      </c>
      <c r="E129" s="36">
        <v>0</v>
      </c>
      <c r="F129" s="36">
        <v>0</v>
      </c>
      <c r="G129" s="248" t="s">
        <v>441</v>
      </c>
    </row>
    <row r="130" spans="1:7" ht="15" customHeight="1" x14ac:dyDescent="0.25">
      <c r="A130" s="42"/>
      <c r="B130" s="35"/>
      <c r="C130" s="35"/>
      <c r="D130" s="36"/>
      <c r="E130" s="36"/>
      <c r="F130" s="36"/>
      <c r="G130" s="99"/>
    </row>
    <row r="131" spans="1:7" ht="15" customHeight="1" x14ac:dyDescent="0.25">
      <c r="A131" s="234" t="s">
        <v>789</v>
      </c>
      <c r="B131" s="38">
        <f>SUBTOTAL(9,B126:B129)</f>
        <v>0</v>
      </c>
      <c r="C131" s="39">
        <f>SUBTOTAL(9,C126:C129)</f>
        <v>0</v>
      </c>
      <c r="D131" s="39">
        <f>SUBTOTAL(9,D126:D129)</f>
        <v>56</v>
      </c>
      <c r="E131" s="39">
        <f>SUBTOTAL(9,E126:E129)</f>
        <v>56</v>
      </c>
      <c r="F131" s="39">
        <f>SUBTOTAL(9,F126:F129)</f>
        <v>0</v>
      </c>
      <c r="G131" s="251" t="s">
        <v>442</v>
      </c>
    </row>
    <row r="132" spans="1:7" ht="15" customHeight="1" x14ac:dyDescent="0.25">
      <c r="A132" s="121"/>
      <c r="B132" s="16"/>
      <c r="C132" s="16"/>
      <c r="D132" s="37"/>
      <c r="E132" s="37"/>
      <c r="F132" s="37"/>
      <c r="G132" s="99"/>
    </row>
    <row r="133" spans="1:7" ht="15" customHeight="1" x14ac:dyDescent="0.25">
      <c r="A133" s="122" t="s">
        <v>925</v>
      </c>
      <c r="B133" s="16"/>
      <c r="C133" s="16"/>
      <c r="D133" s="37"/>
      <c r="E133" s="37"/>
      <c r="F133" s="37"/>
      <c r="G133" s="99"/>
    </row>
    <row r="134" spans="1:7" s="64" customFormat="1" ht="15" customHeight="1" x14ac:dyDescent="0.25">
      <c r="A134" s="120" t="s">
        <v>919</v>
      </c>
      <c r="B134" s="37">
        <v>0</v>
      </c>
      <c r="C134" s="37">
        <v>0</v>
      </c>
      <c r="D134" s="37">
        <v>0</v>
      </c>
      <c r="E134" s="37">
        <v>0</v>
      </c>
      <c r="F134" s="37">
        <v>0</v>
      </c>
      <c r="G134" s="541" t="s">
        <v>923</v>
      </c>
    </row>
    <row r="135" spans="1:7" s="64" customFormat="1" ht="15" customHeight="1" x14ac:dyDescent="0.25">
      <c r="A135" s="120" t="s">
        <v>920</v>
      </c>
      <c r="B135" s="37">
        <v>0</v>
      </c>
      <c r="C135" s="37">
        <v>0</v>
      </c>
      <c r="D135" s="37">
        <v>0</v>
      </c>
      <c r="E135" s="37">
        <v>0</v>
      </c>
      <c r="F135" s="37">
        <v>0</v>
      </c>
      <c r="G135" s="541" t="s">
        <v>924</v>
      </c>
    </row>
    <row r="136" spans="1:7" s="64" customFormat="1" ht="15" customHeight="1" x14ac:dyDescent="0.25">
      <c r="A136" s="120"/>
      <c r="B136" s="37"/>
      <c r="C136" s="37"/>
      <c r="D136" s="37"/>
      <c r="E136" s="37"/>
      <c r="F136" s="37"/>
      <c r="G136" s="541"/>
    </row>
    <row r="137" spans="1:7" s="64" customFormat="1" ht="15" customHeight="1" x14ac:dyDescent="0.25">
      <c r="A137" s="234" t="s">
        <v>921</v>
      </c>
      <c r="B137" s="34">
        <f>SUBTOTAL(9,B134:B136)</f>
        <v>0</v>
      </c>
      <c r="C137" s="225">
        <f>SUBTOTAL(9,C134:C136)</f>
        <v>0</v>
      </c>
      <c r="D137" s="225">
        <f>SUBTOTAL(9,D134:D136)</f>
        <v>0</v>
      </c>
      <c r="E137" s="225">
        <f>SUBTOTAL(9,E134:E136)</f>
        <v>0</v>
      </c>
      <c r="F137" s="225">
        <f>SUBTOTAL(9,F134:F136)</f>
        <v>0</v>
      </c>
      <c r="G137" s="542" t="s">
        <v>443</v>
      </c>
    </row>
    <row r="138" spans="1:7" s="64" customFormat="1" ht="15" customHeight="1" x14ac:dyDescent="0.25">
      <c r="A138" s="121"/>
      <c r="B138" s="16"/>
      <c r="C138" s="37"/>
      <c r="D138" s="37"/>
      <c r="E138" s="37"/>
      <c r="F138" s="37"/>
      <c r="G138" s="540"/>
    </row>
    <row r="139" spans="1:7" s="64" customFormat="1" ht="15" customHeight="1" x14ac:dyDescent="0.25">
      <c r="A139" s="122" t="s">
        <v>926</v>
      </c>
      <c r="B139" s="16"/>
      <c r="C139" s="37"/>
      <c r="D139" s="37"/>
      <c r="E139" s="37"/>
      <c r="F139" s="37"/>
      <c r="G139" s="540"/>
    </row>
    <row r="140" spans="1:7" s="64" customFormat="1" ht="15" customHeight="1" x14ac:dyDescent="0.25">
      <c r="A140" s="120"/>
      <c r="B140" s="37"/>
      <c r="C140" s="37"/>
      <c r="D140" s="37"/>
      <c r="E140" s="37"/>
      <c r="F140" s="37"/>
      <c r="G140" s="125"/>
    </row>
    <row r="141" spans="1:7" ht="15" customHeight="1" x14ac:dyDescent="0.25">
      <c r="A141" s="753" t="s">
        <v>927</v>
      </c>
      <c r="B141" s="16"/>
      <c r="C141" s="16"/>
      <c r="D141" s="37"/>
      <c r="E141" s="37"/>
      <c r="F141" s="37"/>
      <c r="G141" s="99"/>
    </row>
    <row r="142" spans="1:7" ht="15" customHeight="1" x14ac:dyDescent="0.25">
      <c r="A142" s="754"/>
      <c r="B142" s="16"/>
      <c r="C142" s="16"/>
      <c r="D142" s="37"/>
      <c r="E142" s="37"/>
      <c r="F142" s="37"/>
      <c r="G142" s="99"/>
    </row>
    <row r="143" spans="1:7" ht="15" customHeight="1" x14ac:dyDescent="0.25">
      <c r="A143" s="754"/>
      <c r="B143" s="16"/>
      <c r="C143" s="16"/>
      <c r="D143" s="37"/>
      <c r="E143" s="37"/>
      <c r="F143" s="37"/>
      <c r="G143" s="99"/>
    </row>
    <row r="144" spans="1:7" ht="15" customHeight="1" x14ac:dyDescent="0.25">
      <c r="A144" s="754"/>
      <c r="B144" s="16"/>
      <c r="C144" s="16"/>
      <c r="D144" s="37"/>
      <c r="E144" s="37"/>
      <c r="F144" s="37"/>
      <c r="G144" s="99"/>
    </row>
    <row r="145" spans="1:7" ht="15" customHeight="1" x14ac:dyDescent="0.25">
      <c r="A145" s="755"/>
      <c r="B145" s="16"/>
      <c r="C145" s="16"/>
      <c r="D145" s="37"/>
      <c r="E145" s="37"/>
      <c r="F145" s="37"/>
      <c r="G145" s="99"/>
    </row>
    <row r="146" spans="1:7" ht="15" customHeight="1" x14ac:dyDescent="0.25">
      <c r="A146" s="42"/>
      <c r="B146" s="35"/>
      <c r="C146" s="35"/>
      <c r="D146" s="36"/>
      <c r="E146" s="36"/>
      <c r="F146" s="36"/>
      <c r="G146" s="255"/>
    </row>
    <row r="147" spans="1:7" ht="15" customHeight="1" x14ac:dyDescent="0.25">
      <c r="A147" s="124" t="s">
        <v>5</v>
      </c>
      <c r="B147" s="38">
        <f>SUBTOTAL(9,B9:B146)</f>
        <v>1846812</v>
      </c>
      <c r="C147" s="39">
        <f>SUBTOTAL(9,C9:C146)</f>
        <v>1769044</v>
      </c>
      <c r="D147" s="39">
        <f>SUBTOTAL(9,D9:D146)</f>
        <v>5355704</v>
      </c>
      <c r="E147" s="39">
        <f>SUBTOTAL(9,E9:E146)</f>
        <v>5369557</v>
      </c>
      <c r="F147" s="39">
        <f>SUBTOTAL(9,F9:F146)</f>
        <v>5607628</v>
      </c>
      <c r="G147" s="539" t="s">
        <v>922</v>
      </c>
    </row>
    <row r="148" spans="1:7" ht="15" hidden="1" customHeight="1" x14ac:dyDescent="0.25">
      <c r="A148" s="148"/>
      <c r="B148" s="36"/>
      <c r="C148" s="36"/>
      <c r="D148" s="36"/>
      <c r="E148" s="36"/>
      <c r="F148" s="36"/>
    </row>
    <row r="149" spans="1:7" ht="15" hidden="1" customHeight="1" x14ac:dyDescent="0.2">
      <c r="A149" s="228" t="s">
        <v>279</v>
      </c>
    </row>
    <row r="150" spans="1:7" ht="15" hidden="1" customHeight="1" x14ac:dyDescent="0.2"/>
    <row r="151" spans="1:7" ht="15" hidden="1" customHeight="1" x14ac:dyDescent="0.2">
      <c r="A151" s="50" t="s">
        <v>280</v>
      </c>
    </row>
    <row r="152" spans="1:7" ht="15" hidden="1" customHeight="1" x14ac:dyDescent="0.2">
      <c r="A152" s="50" t="s">
        <v>281</v>
      </c>
    </row>
    <row r="153" spans="1:7" ht="15" hidden="1" customHeight="1" x14ac:dyDescent="0.2">
      <c r="A153" s="50" t="s">
        <v>282</v>
      </c>
    </row>
    <row r="154" spans="1:7" ht="15" hidden="1" customHeight="1" x14ac:dyDescent="0.2"/>
    <row r="157" spans="1:7" ht="15" customHeight="1" x14ac:dyDescent="0.2">
      <c r="A157" s="748" t="s">
        <v>790</v>
      </c>
    </row>
    <row r="158" spans="1:7" ht="15" customHeight="1" x14ac:dyDescent="0.2">
      <c r="A158" s="749"/>
    </row>
    <row r="159" spans="1:7" ht="15" customHeight="1" x14ac:dyDescent="0.2">
      <c r="A159" s="749"/>
    </row>
    <row r="160" spans="1:7" ht="15" customHeight="1" x14ac:dyDescent="0.2">
      <c r="A160" s="750"/>
    </row>
    <row r="161" spans="1:3" ht="15" customHeight="1" x14ac:dyDescent="0.2">
      <c r="A161" s="724"/>
    </row>
    <row r="162" spans="1:3" ht="15" customHeight="1" x14ac:dyDescent="0.2">
      <c r="A162" s="739" t="s">
        <v>1139</v>
      </c>
      <c r="B162" s="740"/>
      <c r="C162" s="741"/>
    </row>
    <row r="163" spans="1:3" ht="15" customHeight="1" x14ac:dyDescent="0.2">
      <c r="A163" s="742"/>
      <c r="B163" s="743"/>
      <c r="C163" s="744"/>
    </row>
    <row r="164" spans="1:3" ht="15" customHeight="1" x14ac:dyDescent="0.2">
      <c r="A164" s="742"/>
      <c r="B164" s="743"/>
      <c r="C164" s="744"/>
    </row>
    <row r="165" spans="1:3" ht="15" customHeight="1" x14ac:dyDescent="0.2">
      <c r="A165" s="742"/>
      <c r="B165" s="743"/>
      <c r="C165" s="744"/>
    </row>
    <row r="166" spans="1:3" ht="15" customHeight="1" x14ac:dyDescent="0.2">
      <c r="A166" s="742"/>
      <c r="B166" s="743"/>
      <c r="C166" s="744"/>
    </row>
    <row r="167" spans="1:3" ht="63" customHeight="1" x14ac:dyDescent="0.2">
      <c r="A167" s="745"/>
      <c r="B167" s="746"/>
      <c r="C167" s="747"/>
    </row>
  </sheetData>
  <sheetProtection formatCells="0" formatColumns="0" formatRows="0" insertRows="0" deleteRows="0"/>
  <mergeCells count="5">
    <mergeCell ref="A162:C167"/>
    <mergeCell ref="A157:A160"/>
    <mergeCell ref="A82:A83"/>
    <mergeCell ref="A95:A97"/>
    <mergeCell ref="A141:A145"/>
  </mergeCells>
  <phoneticPr fontId="3" type="noConversion"/>
  <pageMargins left="0.78740157480314965" right="0.78740157480314965" top="0.98425196850393704" bottom="0.98425196850393704" header="0.51181102362204722" footer="0.51181102362204722"/>
  <pageSetup paperSize="9" scale="54" fitToHeight="0" orientation="portrait" r:id="rId1"/>
  <headerFooter alignWithMargins="0"/>
  <rowBreaks count="1" manualBreakCount="1">
    <brk id="8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opLeftCell="A4" zoomScaleNormal="100" workbookViewId="0">
      <selection activeCell="A9" sqref="A9"/>
    </sheetView>
  </sheetViews>
  <sheetFormatPr baseColWidth="10" defaultRowHeight="15" customHeight="1" x14ac:dyDescent="0.2"/>
  <cols>
    <col min="1" max="1" width="57" style="50" customWidth="1"/>
    <col min="2" max="16384" width="11.42578125" style="50"/>
  </cols>
  <sheetData>
    <row r="2" spans="1:8" ht="15" customHeight="1" x14ac:dyDescent="0.2">
      <c r="A2" s="471" t="str">
        <f>Resultatregnskap!A3</f>
        <v>Virksomhet: NTNU</v>
      </c>
    </row>
    <row r="3" spans="1:8" ht="15" customHeight="1" x14ac:dyDescent="0.2">
      <c r="A3" s="99"/>
      <c r="B3" s="99"/>
      <c r="C3" s="99"/>
      <c r="D3" s="99"/>
      <c r="E3" s="272"/>
    </row>
    <row r="4" spans="1:8" ht="15" customHeight="1" x14ac:dyDescent="0.25">
      <c r="A4" s="266" t="s">
        <v>226</v>
      </c>
      <c r="B4" s="273"/>
      <c r="C4" s="273"/>
      <c r="D4" s="273"/>
      <c r="E4" s="274"/>
      <c r="F4" s="15"/>
      <c r="G4" s="264"/>
      <c r="H4" s="161"/>
    </row>
    <row r="5" spans="1:8" ht="15" customHeight="1" x14ac:dyDescent="0.25">
      <c r="A5" s="267"/>
      <c r="B5" s="275">
        <f>Resultatregnskap!C5</f>
        <v>41394</v>
      </c>
      <c r="C5" s="257">
        <f>Resultatregnskap!D5</f>
        <v>41029</v>
      </c>
      <c r="D5" s="257">
        <f>Resultatregnskap!E5</f>
        <v>41274</v>
      </c>
      <c r="E5" s="276" t="s">
        <v>352</v>
      </c>
      <c r="F5" s="265"/>
      <c r="G5" s="64"/>
      <c r="H5" s="64"/>
    </row>
    <row r="6" spans="1:8" ht="15" customHeight="1" x14ac:dyDescent="0.25">
      <c r="A6" s="267"/>
      <c r="B6" s="35"/>
      <c r="C6" s="35"/>
      <c r="D6" s="36"/>
      <c r="E6" s="279"/>
      <c r="F6" s="2"/>
      <c r="G6" s="64"/>
      <c r="H6" s="64"/>
    </row>
    <row r="7" spans="1:8" ht="15" customHeight="1" x14ac:dyDescent="0.25">
      <c r="A7" s="268" t="s">
        <v>6</v>
      </c>
      <c r="B7" s="36">
        <v>911634</v>
      </c>
      <c r="C7" s="635">
        <v>866548</v>
      </c>
      <c r="D7" s="633">
        <v>2454685</v>
      </c>
      <c r="E7" s="277" t="s">
        <v>585</v>
      </c>
      <c r="F7" s="4"/>
      <c r="G7" s="64"/>
      <c r="H7" s="64"/>
    </row>
    <row r="8" spans="1:8" ht="15" customHeight="1" x14ac:dyDescent="0.25">
      <c r="A8" s="268" t="s">
        <v>7</v>
      </c>
      <c r="B8" s="36">
        <v>112364</v>
      </c>
      <c r="C8" s="635">
        <v>106903</v>
      </c>
      <c r="D8" s="633">
        <v>299394</v>
      </c>
      <c r="E8" s="277" t="s">
        <v>586</v>
      </c>
      <c r="F8" s="4"/>
      <c r="G8" s="64"/>
      <c r="H8" s="64"/>
    </row>
    <row r="9" spans="1:8" ht="15" customHeight="1" x14ac:dyDescent="0.25">
      <c r="A9" s="268" t="s">
        <v>8</v>
      </c>
      <c r="B9" s="36">
        <v>154927</v>
      </c>
      <c r="C9" s="635">
        <v>148984</v>
      </c>
      <c r="D9" s="633">
        <v>420951</v>
      </c>
      <c r="E9" s="277" t="s">
        <v>587</v>
      </c>
      <c r="F9" s="4"/>
      <c r="G9" s="64"/>
      <c r="H9" s="64"/>
    </row>
    <row r="10" spans="1:8" ht="15" customHeight="1" x14ac:dyDescent="0.25">
      <c r="A10" s="268" t="s">
        <v>187</v>
      </c>
      <c r="B10" s="36">
        <v>100530</v>
      </c>
      <c r="C10" s="635">
        <v>95334</v>
      </c>
      <c r="D10" s="633">
        <v>294580</v>
      </c>
      <c r="E10" s="277" t="s">
        <v>588</v>
      </c>
      <c r="F10" s="4"/>
      <c r="G10" s="64"/>
      <c r="H10" s="64"/>
    </row>
    <row r="11" spans="1:8" ht="15" customHeight="1" x14ac:dyDescent="0.25">
      <c r="A11" s="268" t="s">
        <v>9</v>
      </c>
      <c r="B11" s="36">
        <v>-31602</v>
      </c>
      <c r="C11" s="633">
        <v>-39679</v>
      </c>
      <c r="D11" s="633">
        <v>-105859</v>
      </c>
      <c r="E11" s="277" t="s">
        <v>589</v>
      </c>
      <c r="F11" s="4"/>
      <c r="G11" s="64"/>
      <c r="H11" s="64"/>
    </row>
    <row r="12" spans="1:8" ht="15" customHeight="1" x14ac:dyDescent="0.25">
      <c r="A12" s="269" t="s">
        <v>10</v>
      </c>
      <c r="B12" s="36">
        <v>12262</v>
      </c>
      <c r="C12" s="635">
        <v>9006</v>
      </c>
      <c r="D12" s="636">
        <v>35513</v>
      </c>
      <c r="E12" s="277" t="s">
        <v>590</v>
      </c>
      <c r="F12" s="14"/>
      <c r="G12" s="64"/>
      <c r="H12" s="64"/>
    </row>
    <row r="13" spans="1:8" ht="15" customHeight="1" x14ac:dyDescent="0.25">
      <c r="A13" s="270" t="s">
        <v>11</v>
      </c>
      <c r="B13" s="38">
        <f>SUM(B7:B12)</f>
        <v>1260115</v>
      </c>
      <c r="C13" s="39">
        <f>SUM(C7:C12)</f>
        <v>1187096</v>
      </c>
      <c r="D13" s="39">
        <f>SUM(D7:D12)</f>
        <v>3399264</v>
      </c>
      <c r="E13" s="537" t="s">
        <v>591</v>
      </c>
      <c r="F13" s="3"/>
      <c r="G13" s="64"/>
      <c r="H13" s="64"/>
    </row>
    <row r="14" spans="1:8" ht="15" customHeight="1" x14ac:dyDescent="0.25">
      <c r="A14" s="5"/>
      <c r="B14" s="16"/>
      <c r="C14" s="16"/>
      <c r="D14" s="16"/>
      <c r="E14" s="158"/>
      <c r="F14" s="3"/>
      <c r="G14" s="65"/>
      <c r="H14" s="148"/>
    </row>
    <row r="15" spans="1:8" ht="15" customHeight="1" x14ac:dyDescent="0.25">
      <c r="A15" s="271" t="s">
        <v>224</v>
      </c>
      <c r="B15" s="637">
        <v>5013</v>
      </c>
      <c r="C15" s="638">
        <v>5050</v>
      </c>
      <c r="D15" s="633">
        <v>5056</v>
      </c>
      <c r="E15" s="278" t="s">
        <v>592</v>
      </c>
      <c r="F15" s="3"/>
      <c r="G15" s="65"/>
      <c r="H15" s="148"/>
    </row>
    <row r="16" spans="1:8" ht="15" customHeight="1" x14ac:dyDescent="0.25">
      <c r="A16" s="5"/>
      <c r="B16" s="5"/>
      <c r="C16" s="5"/>
      <c r="D16" s="5"/>
      <c r="E16" s="158"/>
      <c r="F16" s="3"/>
      <c r="G16" s="65"/>
      <c r="H16" s="148"/>
    </row>
    <row r="17" spans="1:5" ht="103.5" customHeight="1" x14ac:dyDescent="0.2">
      <c r="A17" s="756" t="s">
        <v>1007</v>
      </c>
      <c r="B17" s="756"/>
      <c r="C17" s="756"/>
      <c r="D17" s="756"/>
      <c r="E17" s="756"/>
    </row>
    <row r="18" spans="1:5" ht="15" customHeight="1" x14ac:dyDescent="0.2">
      <c r="A18" s="129"/>
    </row>
    <row r="19" spans="1:5" ht="15" customHeight="1" x14ac:dyDescent="0.25">
      <c r="A19" s="757" t="s">
        <v>848</v>
      </c>
      <c r="B19" s="757"/>
      <c r="C19" s="757"/>
      <c r="D19" s="757"/>
      <c r="E19" s="224"/>
    </row>
    <row r="20" spans="1:5" ht="15" customHeight="1" x14ac:dyDescent="0.25">
      <c r="A20" s="757"/>
      <c r="B20" s="757"/>
      <c r="C20" s="757"/>
      <c r="D20" s="757"/>
      <c r="E20" s="224"/>
    </row>
    <row r="21" spans="1:5" ht="15" customHeight="1" x14ac:dyDescent="0.25">
      <c r="A21" s="758" t="s">
        <v>186</v>
      </c>
      <c r="B21" s="758"/>
      <c r="C21" s="758"/>
      <c r="D21" s="758"/>
      <c r="E21" s="224"/>
    </row>
    <row r="22" spans="1:5" ht="15" customHeight="1" x14ac:dyDescent="0.25">
      <c r="A22" s="758" t="s">
        <v>712</v>
      </c>
      <c r="B22" s="758"/>
      <c r="C22" s="758"/>
      <c r="D22" s="758"/>
      <c r="E22" s="224"/>
    </row>
    <row r="23" spans="1:5" ht="15" customHeight="1" x14ac:dyDescent="0.25">
      <c r="A23" s="758" t="s">
        <v>627</v>
      </c>
      <c r="B23" s="758"/>
      <c r="C23" s="758"/>
      <c r="D23" s="758"/>
      <c r="E23" s="224"/>
    </row>
    <row r="24" spans="1:5" ht="15" customHeight="1" x14ac:dyDescent="0.25">
      <c r="B24" s="148"/>
      <c r="C24" s="148"/>
      <c r="D24" s="148"/>
      <c r="E24" s="224"/>
    </row>
    <row r="28" spans="1:5" ht="11.25" customHeight="1" x14ac:dyDescent="0.2"/>
  </sheetData>
  <sheetProtection formatCells="0" formatColumns="0" formatRows="0" insertColumns="0" insertRows="0" deleteRows="0"/>
  <mergeCells count="6">
    <mergeCell ref="A17:E17"/>
    <mergeCell ref="A19:D19"/>
    <mergeCell ref="A21:D21"/>
    <mergeCell ref="A22:D22"/>
    <mergeCell ref="A23:D23"/>
    <mergeCell ref="A20:D20"/>
  </mergeCells>
  <phoneticPr fontId="3" type="noConversion"/>
  <pageMargins left="0.78740157480314965" right="0.78740157480314965" top="0.98425196850393704" bottom="0.98425196850393704" header="0.51181102362204722" footer="0.51181102362204722"/>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26</vt:i4>
      </vt:variant>
      <vt:variant>
        <vt:lpstr>Navngitte områder</vt:lpstr>
      </vt:variant>
      <vt:variant>
        <vt:i4>8</vt:i4>
      </vt:variant>
    </vt:vector>
  </HeadingPairs>
  <TitlesOfParts>
    <vt:vector size="34" baseType="lpstr">
      <vt:lpstr>Fortegnsregler</vt:lpstr>
      <vt:lpstr>Prinsippnote</vt:lpstr>
      <vt:lpstr>Resultatregnskap</vt:lpstr>
      <vt:lpstr>Balanse - eiendeler</vt:lpstr>
      <vt:lpstr>Balanse - Gjeld og kapital</vt:lpstr>
      <vt:lpstr>Kontantstrøm-direkte</vt:lpstr>
      <vt:lpstr>Statsregnskap - netto</vt:lpstr>
      <vt:lpstr>Note1</vt:lpstr>
      <vt:lpstr>Note2</vt:lpstr>
      <vt:lpstr>Note3</vt:lpstr>
      <vt:lpstr>Note4</vt:lpstr>
      <vt:lpstr>Note5</vt:lpstr>
      <vt:lpstr>Note6</vt:lpstr>
      <vt:lpstr>Note 8</vt:lpstr>
      <vt:lpstr>Note10</vt:lpstr>
      <vt:lpstr>Note11</vt:lpstr>
      <vt:lpstr>Note12</vt:lpstr>
      <vt:lpstr>Note 13</vt:lpstr>
      <vt:lpstr>Note14</vt:lpstr>
      <vt:lpstr>Note15 </vt:lpstr>
      <vt:lpstr>Note16</vt:lpstr>
      <vt:lpstr>Note17</vt:lpstr>
      <vt:lpstr>Note18</vt:lpstr>
      <vt:lpstr>Note 21</vt:lpstr>
      <vt:lpstr>Note 22</vt:lpstr>
      <vt:lpstr>Resultat - Budsjettoppfølging</vt:lpstr>
      <vt:lpstr>'Balanse - eiendeler'!Utskriftsområde</vt:lpstr>
      <vt:lpstr>'Balanse - Gjeld og kapital'!Utskriftsområde</vt:lpstr>
      <vt:lpstr>Note1!Utskriftsområde</vt:lpstr>
      <vt:lpstr>Note11!Utskriftsområde</vt:lpstr>
      <vt:lpstr>Note2!Utskriftsområde</vt:lpstr>
      <vt:lpstr>Note4!Utskriftsområde</vt:lpstr>
      <vt:lpstr>Note5!Utskriftsområde</vt:lpstr>
      <vt:lpstr>Prinsippnote!Utskriftsområde</vt:lpstr>
    </vt:vector>
  </TitlesOfParts>
  <Company>SSØ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0-peol</dc:creator>
  <cp:lastModifiedBy>Hanne Bergfjord</cp:lastModifiedBy>
  <cp:lastPrinted>2013-05-30T12:37:40Z</cp:lastPrinted>
  <dcterms:created xsi:type="dcterms:W3CDTF">2005-10-21T07:03:32Z</dcterms:created>
  <dcterms:modified xsi:type="dcterms:W3CDTF">2013-05-31T12:21:43Z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