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7770" tabRatio="756" firstSheet="1" activeTab="17"/>
  </bookViews>
  <sheets>
    <sheet name="Resultatregnskap" sheetId="1" r:id="rId1"/>
    <sheet name="Balanse - eiendeler" sheetId="2" r:id="rId2"/>
    <sheet name="Balanse - Gjeld og kapital" sheetId="3" r:id="rId3"/>
    <sheet name="Kontantstrøm-direkte" sheetId="4" r:id="rId4"/>
    <sheet name="Statsregnskap - netto" sheetId="5" r:id="rId5"/>
    <sheet name="Note 1" sheetId="6" r:id="rId6"/>
    <sheet name="Note 2" sheetId="7" r:id="rId7"/>
    <sheet name="Note 3" sheetId="8" r:id="rId8"/>
    <sheet name="Note 4" sheetId="9" r:id="rId9"/>
    <sheet name="Note 5" sheetId="10" r:id="rId10"/>
    <sheet name="Note 6" sheetId="11" r:id="rId11"/>
    <sheet name="Note 8" sheetId="12" r:id="rId12"/>
    <sheet name="Note 10" sheetId="13" r:id="rId13"/>
    <sheet name="Note 11" sheetId="14" r:id="rId14"/>
    <sheet name="Note 12" sheetId="15" r:id="rId15"/>
    <sheet name="Note 13" sheetId="16" r:id="rId16"/>
    <sheet name="Note 14" sheetId="17" r:id="rId17"/>
    <sheet name="Note 15 NTNU" sheetId="18" r:id="rId18"/>
    <sheet name="Note 16" sheetId="19" r:id="rId19"/>
    <sheet name="Note 17" sheetId="20" r:id="rId20"/>
    <sheet name="Note 18" sheetId="21" r:id="rId21"/>
    <sheet name="Note21" sheetId="22" r:id="rId22"/>
    <sheet name="Resultat - Budsjettoppfølging" sheetId="23" r:id="rId23"/>
    <sheet name="Krysstabell" sheetId="24" r:id="rId24"/>
  </sheets>
  <definedNames>
    <definedName name="_xlnm.Print_Area" localSheetId="1">'Balanse - eiendeler'!$A$1:$F$55</definedName>
    <definedName name="_xlnm.Print_Area" localSheetId="2">'Balanse - Gjeld og kapital'!$A$1:$F$49</definedName>
    <definedName name="_xlnm.Print_Area" localSheetId="5">'Note 1'!$A$1:$L$138</definedName>
    <definedName name="_xlnm.Print_Area" localSheetId="13">'Note 11'!$A$1:$K$31</definedName>
    <definedName name="_xlnm.Print_Area" localSheetId="17">'Note 15 NTNU'!$A$1:$K$110</definedName>
    <definedName name="_xlnm.Print_Area" localSheetId="9">'Note 5'!$A$1:$L$56</definedName>
    <definedName name="_xlnm.Print_Area" localSheetId="11">'Note 8'!$A$1:$J$77</definedName>
    <definedName name="_xlnm.Print_Area" localSheetId="21">'Note21'!$A$1:$J$28</definedName>
    <definedName name="_xlnm.Print_Area" localSheetId="22">'Resultat - Budsjettoppfølging'!$A$1:$E$63</definedName>
    <definedName name="Z_E797144B_33A6_456E_8F6B_4FDFDEA0324D_.wvu.Cols" localSheetId="17" hidden="1">'Note 15 NTNU'!$B:$G</definedName>
    <definedName name="Z_E797144B_33A6_456E_8F6B_4FDFDEA0324D_.wvu.PrintArea" localSheetId="1" hidden="1">'Balanse - eiendeler'!$A$1:$F$55</definedName>
    <definedName name="Z_E797144B_33A6_456E_8F6B_4FDFDEA0324D_.wvu.PrintArea" localSheetId="2" hidden="1">'Balanse - Gjeld og kapital'!$A$1:$F$49</definedName>
    <definedName name="Z_E797144B_33A6_456E_8F6B_4FDFDEA0324D_.wvu.PrintArea" localSheetId="13" hidden="1">'Note 11'!$A$1:$K$31</definedName>
    <definedName name="Z_E797144B_33A6_456E_8F6B_4FDFDEA0324D_.wvu.PrintArea" localSheetId="17" hidden="1">'Note 15 NTNU'!$A$1:$K$130</definedName>
    <definedName name="Z_E797144B_33A6_456E_8F6B_4FDFDEA0324D_.wvu.PrintArea" localSheetId="9" hidden="1">'Note 5'!$A$1:$L$56</definedName>
    <definedName name="Z_E797144B_33A6_456E_8F6B_4FDFDEA0324D_.wvu.PrintArea" localSheetId="21" hidden="1">'Note21'!$A$1:$J$28</definedName>
    <definedName name="Z_E797144B_33A6_456E_8F6B_4FDFDEA0324D_.wvu.Rows" localSheetId="0" hidden="1">'Resultatregnskap'!$8:$8</definedName>
  </definedNames>
  <calcPr fullCalcOnLoad="1"/>
</workbook>
</file>

<file path=xl/sharedStrings.xml><?xml version="1.0" encoding="utf-8"?>
<sst xmlns="http://schemas.openxmlformats.org/spreadsheetml/2006/main" count="962" uniqueCount="805">
  <si>
    <t>Økningen i periodisering av påløpte kostnader skyldes i hovedsak økte kostnader knyttet til elektrisitet og fjernvarme.</t>
  </si>
  <si>
    <t>Posten leieboerinnskudd er åtte boretteslagsleiligheter kjøpt på 1970 tallet. Leilighetene brukes til utleie til gjesteforskere og andre vitenskapelige ansatte.</t>
  </si>
  <si>
    <t>Årets resultat i AS/selskapet 2009</t>
  </si>
  <si>
    <t>Balanseført egenkapital i AS/selskapet pr 31.12.2009</t>
  </si>
  <si>
    <t>Premiesats for 2010 har vært 13 prosent</t>
  </si>
  <si>
    <t>Norges Forskningsråd</t>
  </si>
  <si>
    <t>Samarbeidsorganet Helse Midt Norge</t>
  </si>
  <si>
    <t>Norad midler via SIU</t>
  </si>
  <si>
    <t>Andre tilskudd</t>
  </si>
  <si>
    <t xml:space="preserve">Midler fra NFR gjelder der NTNU har prosjektansvar og koordinerer andre, er i tråd </t>
  </si>
  <si>
    <t>med departementets brev pr 31/8-08 presentert under avsnittet tilskuddsforvaltning.</t>
  </si>
  <si>
    <t>Samarbeidsorganet Helse Midt Norge består av helsefortak, St.Olavs Hospital og</t>
  </si>
  <si>
    <t>NTNU. NTNU ved DMF mottar alle midler for tildeling til forskningsprosjekter og viderefordeler</t>
  </si>
  <si>
    <t xml:space="preserve">tilskudd til St.Olav og andre som får tildeling. </t>
  </si>
  <si>
    <t>NTNU mottar midler fra SIU som viderefordeles til utenlandske institusjoner.</t>
  </si>
  <si>
    <t>Konstanterte tap kundefordringer</t>
  </si>
  <si>
    <t>Aldersfordeling kundefordringer:</t>
  </si>
  <si>
    <t>Antall dager</t>
  </si>
  <si>
    <t>Ikke forfalt</t>
  </si>
  <si>
    <t>1-30</t>
  </si>
  <si>
    <t>31-60</t>
  </si>
  <si>
    <t>61-90</t>
  </si>
  <si>
    <t>91-180</t>
  </si>
  <si>
    <t>181-360</t>
  </si>
  <si>
    <t>&gt; 360</t>
  </si>
  <si>
    <t>Påløpt, ikke fakturerte inntekt aktive prosjekter</t>
  </si>
  <si>
    <t>Forskuddsfakturert inntekt aktive prosjekter</t>
  </si>
  <si>
    <t>Netto prosjektfordring/(-gjeld)</t>
  </si>
  <si>
    <t>Stiftelser/selskaper i NTNUs randsone</t>
  </si>
  <si>
    <t>Posten immaterielle eiendeler består av dataprogrammer og lisenser knyttet til programmene.</t>
  </si>
  <si>
    <t>Økning i avsetning feripenger, skattetrekk og offentlige avgifter</t>
  </si>
  <si>
    <t>Fast likviditet i forhold til lønnsposter. (skatt,arb.giv, pensjon)</t>
  </si>
  <si>
    <t>Avsetning for forplikteser KD</t>
  </si>
  <si>
    <t>Avsetning for forpliktelser NFR</t>
  </si>
  <si>
    <t>Avsetning bidragsprosjekter</t>
  </si>
  <si>
    <t>Forskudd oppdragsprosjekter</t>
  </si>
  <si>
    <t>Netto Leverandørgjeld - kundefordringer</t>
  </si>
  <si>
    <t>Nedgang i Leverandørgjeld</t>
  </si>
  <si>
    <t>Nedgang i kundefordringer</t>
  </si>
  <si>
    <t xml:space="preserve">Stiftelser og selskaper i NTNU's randsone </t>
  </si>
  <si>
    <t>Stiftelser og selskaper i NTNU's randsone</t>
  </si>
  <si>
    <t>Nedgang  i forskudd fra oppdragsvirksomheten</t>
  </si>
  <si>
    <t>Eurokonto</t>
  </si>
  <si>
    <t>Renteinntekter - Gaveforskterkningskonto</t>
  </si>
  <si>
    <t>Andre kontorkostnader</t>
  </si>
  <si>
    <t>Service og vedlikeholdsavtaler</t>
  </si>
  <si>
    <t xml:space="preserve">Øvrige driftskostnader </t>
  </si>
  <si>
    <t>Note 15 Avregning bevilgningsfinansiert virksomhet (nettobudsjetterte virksomheter)</t>
  </si>
  <si>
    <t>Den andel av bevilgninger og midler som skal behandles tilsvarende som ikke er benyttet ved regnskapsavslutningen er å anse som en forpliktelse. Det skal spesifiseres hvilke formål bevilgningen forutsettes å dekke i påfølgende termin. Vesentlige poster skal spesifiseres på egen linje.</t>
  </si>
  <si>
    <t>Det er foretatt følgende interne avsetninger til de angitte prioriterte oppgaver/formål innenfor bevilgningsfinansiert virksomhet:</t>
  </si>
  <si>
    <t>Inntektsført bevilgning:</t>
  </si>
  <si>
    <t>Driftsrammer</t>
  </si>
  <si>
    <t>Tematiske satsninger</t>
  </si>
  <si>
    <t>Fuge</t>
  </si>
  <si>
    <t>Nanolaboratorium (stillinger og utstyr)</t>
  </si>
  <si>
    <t>SFF/SFI</t>
  </si>
  <si>
    <t>Strategiske stipendiat-/postdokstillinger</t>
  </si>
  <si>
    <t>Andre strategiske satsninger/prosjekter</t>
  </si>
  <si>
    <t>Vitenskapelig utstyr, infrastrukturtiltak og lignende.</t>
  </si>
  <si>
    <t>Utstyr til ny universitetsklinikk</t>
  </si>
  <si>
    <t>Diverse FoU-relaterte aktiviteter</t>
  </si>
  <si>
    <t>Frittstående prosjekter</t>
  </si>
  <si>
    <t>Infrastruktur og institusjonelle tiltak</t>
  </si>
  <si>
    <t>Nettverkstiltak</t>
  </si>
  <si>
    <t>Programmer</t>
  </si>
  <si>
    <t>Sum avsatt andel av tilskudd til bevilgningsfinansiert virksomhet</t>
  </si>
  <si>
    <t>Ikke inntektsførte bidrag:</t>
  </si>
  <si>
    <t>Sum ikke inntektsførte bidrag</t>
  </si>
  <si>
    <t>virksomheten, se note 15. Opptjent virksomhetskapital tilsvarer dermed resultatet fra den eksternt</t>
  </si>
  <si>
    <t xml:space="preserve">Denne noten viser årets resultat fra NTNUs oppdragsprosjekter. I tillegg viser den hvor mye av </t>
  </si>
  <si>
    <t>virksomhetskapitalen som er bundet ved investering i aksjer.</t>
  </si>
  <si>
    <t xml:space="preserve">I tillegg viser noten den frie virksomhetskapitalen, her benevnt som Annen virksomhetskapital. </t>
  </si>
  <si>
    <t>Annen virksomhetskapital er delt mellom enhetene og NTNU sentralt. Noten viser denne fordelingen</t>
  </si>
  <si>
    <t xml:space="preserve">Tap på aksjer </t>
  </si>
  <si>
    <t>Gevinst salg av aksjer</t>
  </si>
  <si>
    <t>Spesifisering opptjent virksomhetskapital:</t>
  </si>
  <si>
    <t>Bunden virksomhetskapital 01.01</t>
  </si>
  <si>
    <t>Overført fra:</t>
  </si>
  <si>
    <t>Virksomhetskapital ved enhetene</t>
  </si>
  <si>
    <t>Annen virksomhetskapital</t>
  </si>
  <si>
    <t>Overført til:</t>
  </si>
  <si>
    <t>Annen virksomhetskapital ved nedskrivning av aksjer/salg av aksjer</t>
  </si>
  <si>
    <t>Virksomhetskapital ved enhetene 01.01</t>
  </si>
  <si>
    <t>* se spesifikasjon under</t>
  </si>
  <si>
    <t>Annen opptjent virksomhetskapital</t>
  </si>
  <si>
    <t>Annen opptjent virksomhetskapital 01.01</t>
  </si>
  <si>
    <t>Overført fra virksomhetskapital ved enhetene</t>
  </si>
  <si>
    <t>Overført til/fra virksomhetskapital ved investering av aksjer</t>
  </si>
  <si>
    <t>Gevinst salg av aksjer/Tilbakeført aksjekapital ved salg</t>
  </si>
  <si>
    <t>Spesifikajson bundet egenkapital:</t>
  </si>
  <si>
    <t>Bokført verdi innskutt virksomhetskapital - aksjer og leieboerinnskudd</t>
  </si>
  <si>
    <t xml:space="preserve">Netto verdi balanseførte aksjer </t>
  </si>
  <si>
    <t>*Spesifiskasjon Virksomhetskapital ved enhetene.</t>
  </si>
  <si>
    <t>Ny avset-</t>
  </si>
  <si>
    <t>Benyttet</t>
  </si>
  <si>
    <t>Fakultetene</t>
  </si>
  <si>
    <t>AB</t>
  </si>
  <si>
    <t>HF</t>
  </si>
  <si>
    <t>IME</t>
  </si>
  <si>
    <t>IVT</t>
  </si>
  <si>
    <t>DMF</t>
  </si>
  <si>
    <t>NT</t>
  </si>
  <si>
    <t>SVT</t>
  </si>
  <si>
    <t>Sum virksomhetskapital ved enhetene</t>
  </si>
  <si>
    <t>Påløpt, ikke fakturert/mottatt andre inntekter</t>
  </si>
  <si>
    <t>Utstyr universitetsklinikken</t>
  </si>
  <si>
    <t>Påløpte variable lønnskostnader periodisert</t>
  </si>
  <si>
    <t>Påløpte kostnader og andre periodiseringer</t>
  </si>
  <si>
    <t>Gevinst ved salg av aksjer i Leiv Eriksson AS</t>
  </si>
  <si>
    <t>Gaver fra Kreftforeningen</t>
  </si>
  <si>
    <t>Sum ikke inntektsførte bevilgninger, bidrag og gaver mv</t>
  </si>
  <si>
    <t>Nasjonale satsinger (Artsdatabanken, Renate, Matematikksenteret</t>
  </si>
  <si>
    <t>Utenlandsstudier medisin</t>
  </si>
  <si>
    <t>Bøker og publikasjoner</t>
  </si>
  <si>
    <t>Forskuddsutbetaling fra KD</t>
  </si>
  <si>
    <t>Innskudd statens konsernkonto rentebærende fondskonto (gaveforsterkning)</t>
  </si>
  <si>
    <t>Endring</t>
  </si>
  <si>
    <t>Driftsbygninger:</t>
  </si>
  <si>
    <t>Ventilasjon</t>
  </si>
  <si>
    <t>Lineært over 25 år</t>
  </si>
  <si>
    <t>Varme/sanitær</t>
  </si>
  <si>
    <t>Lineært over 30 år</t>
  </si>
  <si>
    <t>El kraft</t>
  </si>
  <si>
    <t>Tele/automatisering</t>
  </si>
  <si>
    <t>Lineært over 10 år</t>
  </si>
  <si>
    <t>Andre installasjoner</t>
  </si>
  <si>
    <t>Bygningskropp</t>
  </si>
  <si>
    <t>Lineært over 60 år</t>
  </si>
  <si>
    <t>Øvrige bygninger*</t>
  </si>
  <si>
    <t>Ingen avskrivninger</t>
  </si>
  <si>
    <t>Maskiner, transportmidler:</t>
  </si>
  <si>
    <t>Skip og lignende</t>
  </si>
  <si>
    <t>Lineært over 10 eller 20 år</t>
  </si>
  <si>
    <t>Biler og transportmidler</t>
  </si>
  <si>
    <t>Lineært over 7 år</t>
  </si>
  <si>
    <t>Annet inventar og utstyr:</t>
  </si>
  <si>
    <t>Inventar</t>
  </si>
  <si>
    <t>Maskiner og verktøy</t>
  </si>
  <si>
    <t>Lineært over 5 eller 10 år</t>
  </si>
  <si>
    <t>Teknisk vitenskapelig utstyr</t>
  </si>
  <si>
    <t>Lineært over 4, 8 eller 12 år</t>
  </si>
  <si>
    <t>Datautstyr/ IKT/Tele</t>
  </si>
  <si>
    <t>Lineært over 3 eller 5 år</t>
  </si>
  <si>
    <t>Kontormaskiner</t>
  </si>
  <si>
    <t>Lineært over 3 år</t>
  </si>
  <si>
    <t>* Øvrige bygninger er borettslagsleieligheter som NTNU eier.</t>
  </si>
  <si>
    <t>Forskuddsbetalt abonnement litteratur</t>
  </si>
  <si>
    <t>Andre forskuddbetalte kostnader</t>
  </si>
  <si>
    <t>finansierte virksomheten.</t>
  </si>
  <si>
    <t>Universitet og høyskoler kan anvende virksomhetskapital til å finansiere investeringer i randsone</t>
  </si>
  <si>
    <t>VM</t>
  </si>
  <si>
    <t>Andre enheter inkl. NTNU Videre</t>
  </si>
  <si>
    <t>Opptjent virksomhetskapital ved NTNU pr. 01.01.2011</t>
  </si>
  <si>
    <t>Bevegelse 2011:</t>
  </si>
  <si>
    <t>Ny avsetning 2011 (Overskudd avsluttede oppdragsprosjekter)</t>
  </si>
  <si>
    <t>Opptjent virksomhetskapital ved NTNU pr. 30.04.2011</t>
  </si>
  <si>
    <t>Ny avsetning 2011</t>
  </si>
  <si>
    <t>Benyttet andel 2011</t>
  </si>
  <si>
    <t>Virksomhetskapital ved enhetene 30.04.2011</t>
  </si>
  <si>
    <t>Annen opptjent virksomhetskapital 30.04</t>
  </si>
  <si>
    <t>ning 2011</t>
  </si>
  <si>
    <t>andel 2011</t>
  </si>
  <si>
    <t>Bokført verdi balanseførte aksjer og leieboerinnskudd jfr. Note 11</t>
  </si>
  <si>
    <t>ESFRI</t>
  </si>
  <si>
    <t>Nytt universitetsbibliotek</t>
  </si>
  <si>
    <t xml:space="preserve">Mva historikk BOA </t>
  </si>
  <si>
    <t>Avsetning pr. 31.12.2010</t>
  </si>
  <si>
    <t>Rentekostnad fra Skatt Midt -  mva på Import av tjenester 2004-2009</t>
  </si>
  <si>
    <t>Renter fra Skatt Midt for utvidet mva-registering 05.08-10.09</t>
  </si>
  <si>
    <t xml:space="preserve">* Resterende forpliktelse vedrørende bokført verdi av avhendede anleggsmidler er inntektsført og vist i note 1 som "utsatt inntekt fra forpliktelse knyttet til investeringer, bokført verdi avhendede anleggsmidler" på grunn av at det er sannsynlighetsovervekt for at salgssummen tilfaller NTNU. </t>
  </si>
  <si>
    <t>Avsetning for forpliktelser Statlig</t>
  </si>
  <si>
    <t>Premiesats for 2011 har vært 11,15 prosent</t>
  </si>
  <si>
    <t>Avsetning pr. 30.04.2011</t>
  </si>
  <si>
    <t>Øvrige bankkonti inkl. Eurokonto</t>
  </si>
  <si>
    <t>Økning i likviditet fra 31.12.10 på  85 mill. kan forklares i følgende poster:</t>
  </si>
  <si>
    <t>Nedgang i avsetning for forpliktelser</t>
  </si>
  <si>
    <t>Likviditet pr 30.04.2011 på 1654 mill. består av følgende poster:</t>
  </si>
  <si>
    <t>Økning andre fordringer</t>
  </si>
  <si>
    <t>Økning andre gjeldsposter</t>
  </si>
  <si>
    <t>Økning Eurokonto</t>
  </si>
  <si>
    <t>Annen gjeld/fordring</t>
  </si>
  <si>
    <t>Egenkapital (fri)</t>
  </si>
  <si>
    <t>Virksomhet: NTNU</t>
  </si>
  <si>
    <t>Salg av teletjenester fra Telesentralen</t>
  </si>
  <si>
    <t>Leieinntekter lokaler</t>
  </si>
  <si>
    <t>Refusjon/inntekter fra bygningsdrift</t>
  </si>
  <si>
    <t>Inntekter kurs og seminarer</t>
  </si>
  <si>
    <t>Kreftforeningen</t>
  </si>
  <si>
    <t>Senter for matematikk</t>
  </si>
  <si>
    <t>Primærproduksjon og viderefordeling av aluminium</t>
  </si>
  <si>
    <t>Gevinst ved salg av eiendom, anlegg, maskiner mv.*</t>
  </si>
  <si>
    <t>Salg av eiendom</t>
  </si>
  <si>
    <t>Salg av maskiner, utstyr mv</t>
  </si>
  <si>
    <t>Salg av andre driftsmidler</t>
  </si>
  <si>
    <t>*  Vesentlige salgstransaksjoner skal kommenteres og det skal angis eventuell øremerking av midlene.</t>
  </si>
  <si>
    <t>Salgs- og leieinntekter</t>
  </si>
  <si>
    <t>Sum driftsinntekter</t>
  </si>
  <si>
    <t>Lønninger</t>
  </si>
  <si>
    <t>Feriepenger</t>
  </si>
  <si>
    <t>Arbeidsgiveravgift</t>
  </si>
  <si>
    <t>Sykepenger og andre refusjoner</t>
  </si>
  <si>
    <t>Andre ytelser</t>
  </si>
  <si>
    <t>Sum lønnskostnader</t>
  </si>
  <si>
    <t>F&amp;U</t>
  </si>
  <si>
    <t>Rettigheter mv.</t>
  </si>
  <si>
    <t>Avskrivningsatser (levetider)</t>
  </si>
  <si>
    <t>Virksomhets-spesifikt</t>
  </si>
  <si>
    <t>5 år / lineært</t>
  </si>
  <si>
    <t>Tomter</t>
  </si>
  <si>
    <t>Drifts-bygninger</t>
  </si>
  <si>
    <t>Øvrige bygninger</t>
  </si>
  <si>
    <t>Anlegg under utførelse</t>
  </si>
  <si>
    <t>Infrastruktur- eiendeler</t>
  </si>
  <si>
    <t>Beredskaps-anskaffelser</t>
  </si>
  <si>
    <t>Maskiner, transportmidler</t>
  </si>
  <si>
    <t>Annet inventar og utstyr</t>
  </si>
  <si>
    <t>Sum</t>
  </si>
  <si>
    <t>Fra anlegg under utførelse til annen gruppe</t>
  </si>
  <si>
    <t>Ingen avskrivning</t>
  </si>
  <si>
    <t>10-60 år dekomponert lineært</t>
  </si>
  <si>
    <t>20-60 år dekomponert lineært</t>
  </si>
  <si>
    <t>3-15 år lineært</t>
  </si>
  <si>
    <t>Leverandørgjeld</t>
  </si>
  <si>
    <t>Annen kortsiktig gjeld</t>
  </si>
  <si>
    <t>Andre fordringer</t>
  </si>
  <si>
    <t>Note</t>
  </si>
  <si>
    <t>Driftsinntekter</t>
  </si>
  <si>
    <t>Gevinst ved salg av eiendom, anlegg og maskiner</t>
  </si>
  <si>
    <t>Andre driftsinntekter</t>
  </si>
  <si>
    <t>Driftskostnader</t>
  </si>
  <si>
    <t>Varekostnader</t>
  </si>
  <si>
    <t>Andre driftskostnader</t>
  </si>
  <si>
    <t xml:space="preserve">Avskrivninger </t>
  </si>
  <si>
    <t>Nedskrivninger</t>
  </si>
  <si>
    <t>Sum driftskostnader</t>
  </si>
  <si>
    <t>Ordinært driftsresultat</t>
  </si>
  <si>
    <t>Finansinntekter og finanskostnader</t>
  </si>
  <si>
    <t>Finansinntekter</t>
  </si>
  <si>
    <t>Finanskostnader</t>
  </si>
  <si>
    <t>Sum finansinntekter og finanskostnader</t>
  </si>
  <si>
    <t>Utbytte fra selskaper m.v.</t>
  </si>
  <si>
    <t>Sum inntekter fra eierandeler i selskaper m.v.</t>
  </si>
  <si>
    <t>Resultat av ordinære aktiviteter</t>
  </si>
  <si>
    <t>Avregninger</t>
  </si>
  <si>
    <t>Sum avregninger</t>
  </si>
  <si>
    <t>Innkrevningsvirksomhet</t>
  </si>
  <si>
    <t>Inntekter av avgifter og gebyrer direkte til statskassen</t>
  </si>
  <si>
    <t>Andre inntekter fra innkrevningsvirksomhet</t>
  </si>
  <si>
    <t>Overføringer til statskassen</t>
  </si>
  <si>
    <t>Sum innkrevningsvirksomhet</t>
  </si>
  <si>
    <t>Tilskuddsforvaltning</t>
  </si>
  <si>
    <t>Overføringer fra statskassen til tilskudd til andre</t>
  </si>
  <si>
    <t>Utbetalinger av tilskudd til andre</t>
  </si>
  <si>
    <t>Sum tilskuddsforvaltning</t>
  </si>
  <si>
    <t>Periodens resultat</t>
  </si>
  <si>
    <r>
      <t>Inntekter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fra eierandeler i selskaper m.v.</t>
    </r>
  </si>
  <si>
    <t>EIENDELER</t>
  </si>
  <si>
    <t>I Immaterielle eiendeler</t>
  </si>
  <si>
    <t>Forskning og utvikling</t>
  </si>
  <si>
    <t>Rettigheter og lignende immaterielle eiendeler</t>
  </si>
  <si>
    <t>Sum immaterielle eiendeler</t>
  </si>
  <si>
    <t>II Varige driftsmidler</t>
  </si>
  <si>
    <t>Bygninger, tomter og annen fast eiendom</t>
  </si>
  <si>
    <t>Driftsløsøre, inventar, verktøy og lignende</t>
  </si>
  <si>
    <t>Beredskapsanskaffelser</t>
  </si>
  <si>
    <t>Sum varige driftsmidler</t>
  </si>
  <si>
    <t>III Finansielle anleggsmidler</t>
  </si>
  <si>
    <t>Investeringer i datterselskaper</t>
  </si>
  <si>
    <t xml:space="preserve">Investeringer i tilknyttet selskap </t>
  </si>
  <si>
    <t>Investeringer i aksjer og andeler</t>
  </si>
  <si>
    <t>Sum finansielle anleggsmidler</t>
  </si>
  <si>
    <t>Sum anleggsmidler</t>
  </si>
  <si>
    <t>B. Omløpsmidler</t>
  </si>
  <si>
    <t>I Varebeholdninger og forskudd til leverandører</t>
  </si>
  <si>
    <t>Varebeholdninger</t>
  </si>
  <si>
    <t>Forskuddsbetalinger til leverandører</t>
  </si>
  <si>
    <t>II Fordringer</t>
  </si>
  <si>
    <t>Kundefordringer</t>
  </si>
  <si>
    <t>Sum fordringer</t>
  </si>
  <si>
    <t>Sum omløpsmidler</t>
  </si>
  <si>
    <t>Sum eiendeler</t>
  </si>
  <si>
    <t>VIRKSOMHETSKAPITAL OG GJELD</t>
  </si>
  <si>
    <t>C. Virksomhetskapital</t>
  </si>
  <si>
    <t>I Innskutt virksomhetskapital</t>
  </si>
  <si>
    <t>Sum innskutt virksomhetskapital</t>
  </si>
  <si>
    <t>II Opptjent virksomhetskapital</t>
  </si>
  <si>
    <t>Sum opptjent virksomhetskapital</t>
  </si>
  <si>
    <t>Sum virksomhetskapital</t>
  </si>
  <si>
    <t>D. Gjeld</t>
  </si>
  <si>
    <t>I Avsetning for langsiktige forpliktelser</t>
  </si>
  <si>
    <t xml:space="preserve">Andre avsetninger for forpliktelser </t>
  </si>
  <si>
    <t>Sum avsetning for langsiktige forpliktelser</t>
  </si>
  <si>
    <t>II Annen langsiktig gjeld</t>
  </si>
  <si>
    <t>Øvrig langsiktig gjeld</t>
  </si>
  <si>
    <t>Sum annen langsiktig gjeld</t>
  </si>
  <si>
    <t>III Kortsiktig gjeld</t>
  </si>
  <si>
    <t>Skyldig skattetrekk</t>
  </si>
  <si>
    <t>Skyldige offentlige avgifter</t>
  </si>
  <si>
    <t>Avsatte feriepenger</t>
  </si>
  <si>
    <t>Sum kortsiktig gjeld</t>
  </si>
  <si>
    <t>Sum gjeld</t>
  </si>
  <si>
    <t xml:space="preserve">Sum virksomhetskapital og gjeld </t>
  </si>
  <si>
    <t>Innskutt virksomhetskapital</t>
  </si>
  <si>
    <t xml:space="preserve">Sum </t>
  </si>
  <si>
    <t>Fordringer</t>
  </si>
  <si>
    <t>Opptjente, ikke fakturerte inntekter</t>
  </si>
  <si>
    <t>Forskuddsbetalt lønn</t>
  </si>
  <si>
    <t>Personallån</t>
  </si>
  <si>
    <t>Andre fordringer på ansatte</t>
  </si>
  <si>
    <t>Håndkasser og andre kontantbeholdninger</t>
  </si>
  <si>
    <t>Sum bankinnskudd og kontanter</t>
  </si>
  <si>
    <t>Innskudd statens konsernkonto (nettobudsjetterte virksomheter)</t>
  </si>
  <si>
    <t>III Kasse og bank</t>
  </si>
  <si>
    <t>4, 5</t>
  </si>
  <si>
    <t>Gjeld</t>
  </si>
  <si>
    <t>Andre kontanter og kontantekvivalenter</t>
  </si>
  <si>
    <t>Sum kasse og bank</t>
  </si>
  <si>
    <t>Reiseforskudd</t>
  </si>
  <si>
    <t>Kundefordringer til pålydende</t>
  </si>
  <si>
    <t>Sum kundefordringer</t>
  </si>
  <si>
    <t>Kontantstrømoppstilling etter den direkte modellen</t>
  </si>
  <si>
    <t>Kontantstrømmer fra operasjonelle aktiviteter</t>
  </si>
  <si>
    <t>Innbetalinger</t>
  </si>
  <si>
    <t>innbetalinger fra statskassen til tilskudd til andre</t>
  </si>
  <si>
    <t>innbetalinger fra salg av varer og tjenester</t>
  </si>
  <si>
    <t>innbetalinger av avgifter, gebyrer og lisenser</t>
  </si>
  <si>
    <t>innbetalinger av tilskudd og overføringer fra andre statsetater</t>
  </si>
  <si>
    <t>innbetalinger av utbytte</t>
  </si>
  <si>
    <t>innbetalinger av renter</t>
  </si>
  <si>
    <t>innbetaling av refusjoner</t>
  </si>
  <si>
    <t>andre innbetalinger</t>
  </si>
  <si>
    <t>Sum innbetalinger</t>
  </si>
  <si>
    <t>Utbetalinger</t>
  </si>
  <si>
    <t>utbetalinger av lønn og sosiale kostnader</t>
  </si>
  <si>
    <t>utbetalinger for varer og tjenester for videresalg og eget forbruk</t>
  </si>
  <si>
    <t>utbetalinger av renter</t>
  </si>
  <si>
    <t>utbetalinger av skatter og offentlige avgifter</t>
  </si>
  <si>
    <t>andre utbetalinger</t>
  </si>
  <si>
    <t>Sum utbetalinger</t>
  </si>
  <si>
    <t>Netto kontantstrøm fra operasjonelle aktiviteter *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</si>
  <si>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</si>
  <si>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</si>
  <si>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</si>
  <si>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foretak</t>
  </si>
  <si>
    <t>utbetalinger ved kjøp av aksjer og andeler i andre foretak</t>
  </si>
  <si>
    <t>utbetalinger ved kjøp av andre investeringsobjekter</t>
  </si>
  <si>
    <t>innbetalinger ved salg av andre investeringsobjekter</t>
  </si>
  <si>
    <t>Netto kontantstrøm fra investeringsaktiviteter</t>
  </si>
  <si>
    <t>innbetalinger av virksomhetskapital</t>
  </si>
  <si>
    <t>tilbakebetalinger av virksomhetskapital</t>
  </si>
  <si>
    <t>utbetalinger av utbytte til statskassen</t>
  </si>
  <si>
    <t>Netto kontantstrøm fra finansieringsaktiviteter</t>
  </si>
  <si>
    <t>Effekt av valutakursendringer på kontanter og kontantekvivalenter</t>
  </si>
  <si>
    <t>Netto endring i kontanter og kontantekvivalenter</t>
  </si>
  <si>
    <t>Beholdning av kontanter og kontantekvivalenter ved periodens begynnelse</t>
  </si>
  <si>
    <t>Beholdning av kontanter og kontantekvivalenter ved periodens slutt</t>
  </si>
  <si>
    <t>* Avstemming</t>
  </si>
  <si>
    <t>periodens resultat</t>
  </si>
  <si>
    <t>ordinære avskrivninger</t>
  </si>
  <si>
    <t>nedskrivning av anleggsmidler</t>
  </si>
  <si>
    <t>netto avregninger</t>
  </si>
  <si>
    <t>resultatandel i datterselskap</t>
  </si>
  <si>
    <t>resultatandel tilknyttet selskap</t>
  </si>
  <si>
    <t>endring i varelager</t>
  </si>
  <si>
    <t>endring i kundefordringer</t>
  </si>
  <si>
    <t>endring i leverandørgjeld</t>
  </si>
  <si>
    <t>effekt av valutakursendringer</t>
  </si>
  <si>
    <t>inntekter til pensjoner (kalkulatoriske)</t>
  </si>
  <si>
    <t>pensjonskostnader (kalkulatoriske)</t>
  </si>
  <si>
    <t>poster klassifisert som investerings- eller finansieringsaktiviteter</t>
  </si>
  <si>
    <t>endring i andre tidsavgrensningsposter</t>
  </si>
  <si>
    <t>Netto kontantstrøm fra operasjonelle aktiviteter</t>
  </si>
  <si>
    <t>Periode:</t>
  </si>
  <si>
    <t>Regnskap</t>
  </si>
  <si>
    <t>Statsregnskapsrapportering for nettobudsjetterte virksomheter</t>
  </si>
  <si>
    <t>Regnskapsførerkonto:</t>
  </si>
  <si>
    <t>I    Inngående beholdning</t>
  </si>
  <si>
    <t>II   Endring i perioden</t>
  </si>
  <si>
    <t>III  Utgående beholdning</t>
  </si>
  <si>
    <t>Inntekt fra bevilgninger</t>
  </si>
  <si>
    <t>Avregning med statskassen (bruttobudsjetterte)</t>
  </si>
  <si>
    <t>innbetalinger av bevilgning (nettobudsjetterte)</t>
  </si>
  <si>
    <t>Kontantstrømmer fra finansieringsaktiviteter (nettobudsjetterte)</t>
  </si>
  <si>
    <t>Avsatt til latent tap (-)</t>
  </si>
  <si>
    <t>arbeidsgiveravgift/gruppeliv ført på kap  5700/5309</t>
  </si>
  <si>
    <t>avsetning utsatte inntekter (tilgang anleggsmidler)</t>
  </si>
  <si>
    <t>Disponeringer</t>
  </si>
  <si>
    <t>Pensjoner kostnadsføres i resultatregnskapet basert på faktisk påløpt premie for regnskapsåret.</t>
  </si>
  <si>
    <t>Pensjonskostnader*</t>
  </si>
  <si>
    <t>Forskuddsbetalte, ikke opptjente inntekter</t>
  </si>
  <si>
    <t>Sum fordring</t>
  </si>
  <si>
    <t>inntekt fra bevilgning (bruttobudsjetterte)</t>
  </si>
  <si>
    <t>Husleie</t>
  </si>
  <si>
    <t>Vedlikehold egne bygg og anlegg</t>
  </si>
  <si>
    <t>Andre kostnader til drift av eiendom og lokaler</t>
  </si>
  <si>
    <t>Mindre utstyrsanskaffelser</t>
  </si>
  <si>
    <t>Leie av maskiner, inventar og lignende</t>
  </si>
  <si>
    <t>Konsulenter og andre kjøp av tjenester fra eksterne</t>
  </si>
  <si>
    <t>Reiser og diett</t>
  </si>
  <si>
    <t>Sum andre driftskostnader</t>
  </si>
  <si>
    <t>Renteinntekter</t>
  </si>
  <si>
    <t>Agio gevinst</t>
  </si>
  <si>
    <t>Annen finansinntekt</t>
  </si>
  <si>
    <t>Sum finansinntekter</t>
  </si>
  <si>
    <t>Rentekostnad</t>
  </si>
  <si>
    <t>Nedskrivning av aksjer</t>
  </si>
  <si>
    <t>Agio tap</t>
  </si>
  <si>
    <t>Annen finanskostnad</t>
  </si>
  <si>
    <t>Sum finanskostnader</t>
  </si>
  <si>
    <t>Mottatt utbytte fra selskap XX</t>
  </si>
  <si>
    <t>Mottatt utbytte fra selskap YY</t>
  </si>
  <si>
    <t>Sum mottatt utbytte</t>
  </si>
  <si>
    <t>Beregnet rentekostnad på investert kapital*:</t>
  </si>
  <si>
    <t>Grunnlag beregning av rentekostnad på investert kapital:</t>
  </si>
  <si>
    <t>Gjennom-snitt i perioden</t>
  </si>
  <si>
    <t>Balanseført verdi immaterielle eiendeler</t>
  </si>
  <si>
    <t>Balanseført verdi varige driftsmidler</t>
  </si>
  <si>
    <t xml:space="preserve">Beregning av rentekostnader på den kapitalen som er investert i virksomheten vises her i henhold til </t>
  </si>
  <si>
    <t>"Utkast til veiledningsnotat om renter på kapital"</t>
  </si>
  <si>
    <t>Forretnings-kontor</t>
  </si>
  <si>
    <t>Ervervsdato</t>
  </si>
  <si>
    <t>Antall    aksjer</t>
  </si>
  <si>
    <t>Eierandel</t>
  </si>
  <si>
    <t>Stemme-andel</t>
  </si>
  <si>
    <t>Sum anskaffelseskost</t>
  </si>
  <si>
    <t>innbetalinger av skatter, avgifter og gebyrer til statskassen</t>
  </si>
  <si>
    <t>Antall årsverk:</t>
  </si>
  <si>
    <t>Note 1 Spesifikasjon av driftsinntekter</t>
  </si>
  <si>
    <t>Note 2 Lønn og sosiale kostnader</t>
  </si>
  <si>
    <t>Note 3 Andre driftskostnader</t>
  </si>
  <si>
    <t>Note 4 Immaterielle eiendeler</t>
  </si>
  <si>
    <t>Note 5 Varige driftsmidler</t>
  </si>
  <si>
    <t>Note 6 Finansinntekter og finanskostnader</t>
  </si>
  <si>
    <t>Anskaffelseskost</t>
  </si>
  <si>
    <t>Ukurans</t>
  </si>
  <si>
    <t>Ukurans i beholdninger til internt bruk i virksomheten</t>
  </si>
  <si>
    <t>Ukurans i beholdninger beregnet på videresalg</t>
  </si>
  <si>
    <t>Sum ukurans</t>
  </si>
  <si>
    <t>Sum varebeholdninger</t>
  </si>
  <si>
    <t>bokført verdi avhendede anleggsmidler</t>
  </si>
  <si>
    <t>Beholdninger anskaffet til internt bruk i virksomheten</t>
  </si>
  <si>
    <t>Beholdninger beregnet på videresalg</t>
  </si>
  <si>
    <t>IV Avregning med statskassen</t>
  </si>
  <si>
    <t>Statlige etater</t>
  </si>
  <si>
    <t>Kommunale og fylkeskommunale etater</t>
  </si>
  <si>
    <t>Organisasjoner</t>
  </si>
  <si>
    <t>Næringsliv/privat</t>
  </si>
  <si>
    <t>EU tilskudd/tildeling fra rammeprogram for forskning</t>
  </si>
  <si>
    <t>EU tilskudd/tildeling til undervisning og annet</t>
  </si>
  <si>
    <t>Andre</t>
  </si>
  <si>
    <t>Bunden virksomhetskapital:</t>
  </si>
  <si>
    <t>Annen opptjent virksomhetskapital:</t>
  </si>
  <si>
    <t xml:space="preserve">Nettobudsjetterte virksomheter kan ikke etablere virksomhetskapital innenfor den bevilgningsfinansierte </t>
  </si>
  <si>
    <t>virksomhet. Når virksomhetskapital er anvendt til dette formålet, er den å anse som bundet</t>
  </si>
  <si>
    <t>virksomhetskapital, dvs den kan ikke anvendes til å dekke eventuelle underskudd innenfor den løpende driften.</t>
  </si>
  <si>
    <t>* Gjelder bare institusjoner som balansefører anleggsmidler. Beregnet rentekostnad på investert kapital</t>
  </si>
  <si>
    <t xml:space="preserve"> skal kun gis som noteopplysning. Den beregnede rentekostnaden skal ikke regnskapsføres.</t>
  </si>
  <si>
    <t>Antall måneder på rapporteringstidspunktet: (må fylles ut)</t>
  </si>
  <si>
    <t xml:space="preserve">SUM      </t>
  </si>
  <si>
    <t>Norges forskningsråd</t>
  </si>
  <si>
    <t>Sum Norges forskningsråd</t>
  </si>
  <si>
    <t>*Virksomheter som betaler pensjonspremie selv:</t>
  </si>
  <si>
    <t>- brutto benyttet til investeringsformål / varige driftsmidler av periodens bevilgning / driftstilskudd</t>
  </si>
  <si>
    <t>- utbetaling av tilskudd til andre</t>
  </si>
  <si>
    <t>Periodens  bevilgning fra Kunnskapsdepartementet *</t>
  </si>
  <si>
    <t>* Vesentlige tilskudd/overføringer skal spesifiseres på egne linjer</t>
  </si>
  <si>
    <t>*  Vesentlige tildelinger skal spesifiseres  på egne linjer.</t>
  </si>
  <si>
    <t>* Vesentlige tilskudd/tildelinger skal spesifiseres på egne linjer</t>
  </si>
  <si>
    <t>Gebyrer og lisenser</t>
  </si>
  <si>
    <t>Kostnadsførte investeringer og påkostninger</t>
  </si>
  <si>
    <t>Lønn og sosiale kostnader</t>
  </si>
  <si>
    <t>Tilskudd og overføringer fra andre departement</t>
  </si>
  <si>
    <t>Periodens tilskudd/overføring fra andre departement *</t>
  </si>
  <si>
    <t>Inntekt fra bevilgninger fra Kunnskapsdepartementet</t>
  </si>
  <si>
    <t>Andre poster som vedrører tilskudd og overføringer fra andre departement (spesifiseres)</t>
  </si>
  <si>
    <t>Andre poster som vedrører bevilgninger fra Kunnskapsdepartementet (spesifiseres)</t>
  </si>
  <si>
    <t xml:space="preserve">Sum tilskudd og overføringer fra andre departement </t>
  </si>
  <si>
    <t>Periodens tilskudd /overføring 1</t>
  </si>
  <si>
    <t>Periodens tilskudd /overføring 2</t>
  </si>
  <si>
    <t>Periodens tilskudd /overføring fra NFR</t>
  </si>
  <si>
    <t>Øvrige andre inntekter 1</t>
  </si>
  <si>
    <t>Øvrige andre inntekter 2</t>
  </si>
  <si>
    <t>Sum inntekt fra bevilgninger fra Kunnskapsdepartementet</t>
  </si>
  <si>
    <t>Tilskudd fra andre statlige forvaltningsorganer  *</t>
  </si>
  <si>
    <t>Andre poster som vedrører tilskudd fra andre statlige forvaltningsorganer (spesifiseres)</t>
  </si>
  <si>
    <t>Kunnskapsdepartementet</t>
  </si>
  <si>
    <t>Sum Kunnskapsdepartementet</t>
  </si>
  <si>
    <t>Opptjent virksomhetskapital</t>
  </si>
  <si>
    <t>Maskiner og transportmidler</t>
  </si>
  <si>
    <t>Obligasjoner og andre fordringer</t>
  </si>
  <si>
    <t>Overført bevilgning fra foregående år (bruttobudsjetterte virksomheter)</t>
  </si>
  <si>
    <t>- ubrukt bevilgning til investeringsformål (bruttobudsjetterte virksomheter)</t>
  </si>
  <si>
    <t>+ utsatt inntekt fra forpliktelse knyttet til investeringer (avskrivninger)</t>
  </si>
  <si>
    <t xml:space="preserve">+ utsatt inntekt fra forpliktelse knyttet til investeringer, bokført verdi avhendede anleggsmidler </t>
  </si>
  <si>
    <t>+ inntekt til pensjoner (gjelder virksomheter som er med i sentral ordning)</t>
  </si>
  <si>
    <t>Tilleggsopplysninger når det er avhendet anleggsmidler:</t>
  </si>
  <si>
    <t>Vederlag ved avhending av anleggsmidler</t>
  </si>
  <si>
    <t>Regnskapsmessig gevinst/tap</t>
  </si>
  <si>
    <t>- bokført verdi av avhendede anleggsmidler*</t>
  </si>
  <si>
    <t>Utsatt virksomhet</t>
  </si>
  <si>
    <t>SUM utsatt virksomhet</t>
  </si>
  <si>
    <t>Strategiske formål</t>
  </si>
  <si>
    <t>SUM strategiske formål</t>
  </si>
  <si>
    <t>Større investeringer</t>
  </si>
  <si>
    <t>SUM større investeringer</t>
  </si>
  <si>
    <t>Resultatregnskap</t>
  </si>
  <si>
    <t>Balanse</t>
  </si>
  <si>
    <t>Resultat - Budsjettoppfølgingsrapport</t>
  </si>
  <si>
    <t xml:space="preserve">                                                                                                                                                                                                                             Budsjett pr:</t>
  </si>
  <si>
    <t xml:space="preserve">                                                                                                                                                             Regnskap pr:</t>
  </si>
  <si>
    <t>Avvik budsjett/ regnskap</t>
  </si>
  <si>
    <t xml:space="preserve">                                                                                                                            Regnskap pr:</t>
  </si>
  <si>
    <t>Tilført annen opptjent virksomhetskapital</t>
  </si>
  <si>
    <t>Sum disponeringer</t>
  </si>
  <si>
    <t>.</t>
  </si>
  <si>
    <t>Andre bidragsytere</t>
  </si>
  <si>
    <t>Sum andre bidragsytere</t>
  </si>
  <si>
    <t>Andre bidragsytere*</t>
  </si>
  <si>
    <t>Endring i perioden</t>
  </si>
  <si>
    <t>Tilskudd og overføringer fra andre</t>
  </si>
  <si>
    <t>A. Anleggsmidler</t>
  </si>
  <si>
    <t>Sum varebeholdninger og forskudd til leverandører</t>
  </si>
  <si>
    <t>Ikke inntektsført bevilgning knyttet til anleggsmidler</t>
  </si>
  <si>
    <r>
      <t xml:space="preserve">Sum inntekt fra bevilgninger </t>
    </r>
    <r>
      <rPr>
        <i/>
        <sz val="11"/>
        <rFont val="Times New Roman"/>
        <family val="1"/>
      </rPr>
      <t xml:space="preserve">(linje 1) </t>
    </r>
  </si>
  <si>
    <t>Sum tilskudd og overføringer fra andre statlige forvaltningsorganer</t>
  </si>
  <si>
    <r>
      <t xml:space="preserve">Sum tilskudd og overføringer fra andre </t>
    </r>
    <r>
      <rPr>
        <i/>
        <sz val="12"/>
        <rFont val="Times New Roman"/>
        <family val="1"/>
      </rPr>
      <t>(linje 2)</t>
    </r>
  </si>
  <si>
    <r>
      <t xml:space="preserve">Gevinst ved salg av eiendom, anlegg og maskiner mv. </t>
    </r>
    <r>
      <rPr>
        <i/>
        <sz val="11"/>
        <rFont val="Times New Roman"/>
        <family val="1"/>
      </rPr>
      <t>(linje 3)</t>
    </r>
  </si>
  <si>
    <t>Inntekt fra oppdragsfinansiert aktivitet:</t>
  </si>
  <si>
    <t>Tilskudd til annen bidragsfinansiert aktivitet*</t>
  </si>
  <si>
    <t>Sum tilskudd til annen bidragsfinansiert aktivitet</t>
  </si>
  <si>
    <t xml:space="preserve">Sum inntekt fra oppdragsfinansiert aktivitet </t>
  </si>
  <si>
    <r>
      <t xml:space="preserve">Sum salgs- og leieinntekter </t>
    </r>
    <r>
      <rPr>
        <i/>
        <sz val="11"/>
        <rFont val="Times New Roman"/>
        <family val="1"/>
      </rPr>
      <t>(linje 4)</t>
    </r>
  </si>
  <si>
    <t xml:space="preserve">Tilskudd og overføringer fra andre </t>
  </si>
  <si>
    <t>Gaver og gaveforsterkninger</t>
  </si>
  <si>
    <t>Sum gaver og gaveforsterkninger</t>
  </si>
  <si>
    <t>*Vesentlige bidrag skal spesifiseres på egne linjer eller i egne avsnitt. Midler som benyttes til investeringer skal behandles etter forpliktelsesmodellen og presentreres som i NFR-avsnittet.</t>
  </si>
  <si>
    <t>Andre salgs- og leieinntekter</t>
  </si>
  <si>
    <t>Sum andre salgs- og leieinntekter</t>
  </si>
  <si>
    <t>Andre inntekter:</t>
  </si>
  <si>
    <r>
      <t xml:space="preserve">Sum andre inntekter </t>
    </r>
    <r>
      <rPr>
        <i/>
        <sz val="11"/>
        <rFont val="Times New Roman"/>
        <family val="1"/>
      </rPr>
      <t>(linje 5)</t>
    </r>
  </si>
  <si>
    <t>Tilskudd fra gaver og gaveforsterkninger*</t>
  </si>
  <si>
    <t>Mottatte gaver/gaveforsterkninger i perioden</t>
  </si>
  <si>
    <t>+ utsatt inntekt fra mottatte gaver/gaveforsterkninger</t>
  </si>
  <si>
    <t>Sum tilskudd fra gaver og gaveforsterkninger</t>
  </si>
  <si>
    <t>Ikke inntektsførte gaver og gaveforsterkninger</t>
  </si>
  <si>
    <t>Note 1 Spesifikasjon av driftsinntekter, forts</t>
  </si>
  <si>
    <t>Ikke inntektsførte bevilgninger og bidrag (nettobudsjetterte)</t>
  </si>
  <si>
    <t>Avregning statlig og bidragsfinansiert aktivitet (nettobudsjetterte)</t>
  </si>
  <si>
    <t>endring i ikke inntektsført bevilgning knyttet til anleggsmidler</t>
  </si>
  <si>
    <t>endring i ikke inntektsførte bevilgninger og bidrag</t>
  </si>
  <si>
    <t>endring i ikke inntektsførte gaver og gaveforsterkninger</t>
  </si>
  <si>
    <t>- ikke inntektsførte gaver og gaveforsterkninger</t>
  </si>
  <si>
    <t xml:space="preserve">*Vesentlige bidrag skal spesifiseres på egne linjer eller i egne avsnitt. </t>
  </si>
  <si>
    <t>Øvrige andre inntekter 3…</t>
  </si>
  <si>
    <t>Gaver som skal inntektsføres</t>
  </si>
  <si>
    <t>Avregning statlig og bidragsfinansiert virksomhet (nettobudsjetterte)</t>
  </si>
  <si>
    <t>Avsetning statlig og bidragsfinansiert aktivitet (nettobudsjetterte)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</si>
  <si>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</si>
  <si>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</si>
  <si>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</si>
  <si>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</si>
  <si>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</si>
  <si>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</si>
  <si>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</si>
  <si>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</si>
  <si>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</si>
  <si>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</si>
  <si>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</si>
  <si>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</si>
  <si>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</si>
  <si>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</si>
  <si>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utbetalinger og overføringer til andre statsetater</t>
  </si>
  <si>
    <t>L14A</t>
  </si>
  <si>
    <t xml:space="preserve">utbetalinger og overføringer til andre virksomheter </t>
  </si>
  <si>
    <t>L14B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</si>
  <si>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</si>
  <si>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</si>
  <si>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</si>
  <si>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</si>
  <si>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</si>
  <si>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</si>
  <si>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</si>
  <si>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</si>
  <si>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</si>
  <si>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</si>
  <si>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L24A</t>
  </si>
  <si>
    <t>L25</t>
  </si>
  <si>
    <t>L26</t>
  </si>
  <si>
    <t>Referanse</t>
  </si>
  <si>
    <t xml:space="preserve">Referanse </t>
  </si>
  <si>
    <t>AI.1</t>
  </si>
  <si>
    <t>AII.1</t>
  </si>
  <si>
    <t>AIII.1</t>
  </si>
  <si>
    <t>BI.1</t>
  </si>
  <si>
    <t>BI.2</t>
  </si>
  <si>
    <t>BII.1</t>
  </si>
  <si>
    <t>BII.2</t>
  </si>
  <si>
    <t>BII.3</t>
  </si>
  <si>
    <t>BIV.1</t>
  </si>
  <si>
    <t>BIV.2</t>
  </si>
  <si>
    <t>C.1</t>
  </si>
  <si>
    <t>DI.1</t>
  </si>
  <si>
    <t>DI.2</t>
  </si>
  <si>
    <t>DII.1</t>
  </si>
  <si>
    <t>DIII.1</t>
  </si>
  <si>
    <t>DIII.2</t>
  </si>
  <si>
    <t>DIII.3</t>
  </si>
  <si>
    <t>DIII.4</t>
  </si>
  <si>
    <t>DIII.5</t>
  </si>
  <si>
    <t>DIII.6</t>
  </si>
  <si>
    <t>DIV.1</t>
  </si>
  <si>
    <t>DIV.2</t>
  </si>
  <si>
    <t>DIV.3</t>
  </si>
  <si>
    <t>DIV.4</t>
  </si>
  <si>
    <t>N15I.1</t>
  </si>
  <si>
    <t>N15I.2</t>
  </si>
  <si>
    <t>N15I.3</t>
  </si>
  <si>
    <t>N15I.6</t>
  </si>
  <si>
    <t>N15I.7</t>
  </si>
  <si>
    <t>N15II.4</t>
  </si>
  <si>
    <t>N15II.5</t>
  </si>
  <si>
    <t>N1.1</t>
  </si>
  <si>
    <t>N1.2</t>
  </si>
  <si>
    <t>N1.3</t>
  </si>
  <si>
    <t>N1.4</t>
  </si>
  <si>
    <t>N1.5</t>
  </si>
  <si>
    <t>N1.6</t>
  </si>
  <si>
    <t>N1.7</t>
  </si>
  <si>
    <t>N1.8</t>
  </si>
  <si>
    <t>N1.9</t>
  </si>
  <si>
    <t>N1.10</t>
  </si>
  <si>
    <t>N1.11</t>
  </si>
  <si>
    <t>N1.12</t>
  </si>
  <si>
    <t>N1.13</t>
  </si>
  <si>
    <t>N1.14</t>
  </si>
  <si>
    <t>N1.15</t>
  </si>
  <si>
    <t>N1.16</t>
  </si>
  <si>
    <t>N1.17</t>
  </si>
  <si>
    <t>N1.18</t>
  </si>
  <si>
    <t>N1.19</t>
  </si>
  <si>
    <t>N1.20</t>
  </si>
  <si>
    <t>N1.21</t>
  </si>
  <si>
    <t>N1.22</t>
  </si>
  <si>
    <t>N1.23</t>
  </si>
  <si>
    <t>N1.24</t>
  </si>
  <si>
    <t>N1.25</t>
  </si>
  <si>
    <t>N1.26</t>
  </si>
  <si>
    <t>N1.27</t>
  </si>
  <si>
    <t>N1.28</t>
  </si>
  <si>
    <t>N1.29</t>
  </si>
  <si>
    <t>N1.30</t>
  </si>
  <si>
    <t>N1.31</t>
  </si>
  <si>
    <t>N1.32</t>
  </si>
  <si>
    <t>N1.33</t>
  </si>
  <si>
    <t>N1.34</t>
  </si>
  <si>
    <t>N1.35</t>
  </si>
  <si>
    <t>N1.36</t>
  </si>
  <si>
    <t>N1.37</t>
  </si>
  <si>
    <t>N1.38</t>
  </si>
  <si>
    <t>N1.39</t>
  </si>
  <si>
    <t>N1.40</t>
  </si>
  <si>
    <t>N1.41</t>
  </si>
  <si>
    <t>N1.42</t>
  </si>
  <si>
    <t>N1.43</t>
  </si>
  <si>
    <t>N1.44</t>
  </si>
  <si>
    <t>N1.45</t>
  </si>
  <si>
    <t>N1.46</t>
  </si>
  <si>
    <t>N1.47</t>
  </si>
  <si>
    <t>N1.48</t>
  </si>
  <si>
    <t>N1.49</t>
  </si>
  <si>
    <t>N1.50</t>
  </si>
  <si>
    <t>N1.51</t>
  </si>
  <si>
    <t>N1.52</t>
  </si>
  <si>
    <t>N1.53</t>
  </si>
  <si>
    <t>N1.54</t>
  </si>
  <si>
    <t>N1.55</t>
  </si>
  <si>
    <t>N1.56</t>
  </si>
  <si>
    <t>N1.57</t>
  </si>
  <si>
    <t>N1.58</t>
  </si>
  <si>
    <t>N1.59</t>
  </si>
  <si>
    <t>N1.60</t>
  </si>
  <si>
    <t>N1.61</t>
  </si>
  <si>
    <t>N1.62</t>
  </si>
  <si>
    <t>N1.63</t>
  </si>
  <si>
    <t>N1.64</t>
  </si>
  <si>
    <t>N1.65</t>
  </si>
  <si>
    <t>N1.66</t>
  </si>
  <si>
    <t>BIV.3</t>
  </si>
  <si>
    <t>Andre bankinnskudd</t>
  </si>
  <si>
    <t>Bankinnskudd på konsernkonto i Norges Bank</t>
  </si>
  <si>
    <t>- utbetaling av tilskudd/overføring fra NFR til andre</t>
  </si>
  <si>
    <t>Periodens tilskudd/overføring fra regionale forskningsfond</t>
  </si>
  <si>
    <t>N1.22A</t>
  </si>
  <si>
    <t>- utbetaling av tilskudd/overføring fra regionale forskningsfond til andre</t>
  </si>
  <si>
    <t>N1.22B</t>
  </si>
  <si>
    <t>Note 21 Spesifikasjon av andre innbetalinger (kontantstrømoppstillingen)</t>
  </si>
  <si>
    <t>Andre innbetalinger</t>
  </si>
  <si>
    <t>Tilskudd til annen bidragsfinansiert aktivitet</t>
  </si>
  <si>
    <t>Innbetalinger fra kommunale og fylkeskommunale etater</t>
  </si>
  <si>
    <t>N21.1</t>
  </si>
  <si>
    <t xml:space="preserve">Innbetalinger fra organisasjoner </t>
  </si>
  <si>
    <t>N21.2</t>
  </si>
  <si>
    <t>N21.3</t>
  </si>
  <si>
    <t>Innbetalinger fra EU  fra rammeprogram for forskning</t>
  </si>
  <si>
    <t>N21.4</t>
  </si>
  <si>
    <t>Innbetalinger fra EU  til undervisning og andre formål</t>
  </si>
  <si>
    <t>N21.5</t>
  </si>
  <si>
    <t xml:space="preserve">Innbetalinger fra stiftelser </t>
  </si>
  <si>
    <t>N21.6</t>
  </si>
  <si>
    <t>Innbetalinger fra andre</t>
  </si>
  <si>
    <t>N21.7</t>
  </si>
  <si>
    <t>Sum tilskudd til bidragsfinansiert aktivitet</t>
  </si>
  <si>
    <t>Øvrige innbetalinger</t>
  </si>
  <si>
    <t>Note 10 Tilskuddsforvaltning</t>
  </si>
  <si>
    <t>Note 11 Investeringer i aksjer og selskapsandeler</t>
  </si>
  <si>
    <t>Note 12 Varebeholdninger</t>
  </si>
  <si>
    <t>Note 13 Kundefordringer</t>
  </si>
  <si>
    <t>Note 16 Opptjente, ikke fakturerte inntekter / Forskuddsbetalte, ikke opptjente inntekter</t>
  </si>
  <si>
    <t>Note 18 Annen kortsiktig gjeld</t>
  </si>
  <si>
    <t>Note 17 Bankinnskudd, kontanter og lignende</t>
  </si>
  <si>
    <t>Note 14 Andre kortsiktige fordringer</t>
  </si>
  <si>
    <t xml:space="preserve">Note 8 Innskutt og opptjent virksomhetskapital (nettobudsjetterte virksomheter) </t>
  </si>
  <si>
    <t>Sammenhengen mellom gammel og ny notenummerering</t>
  </si>
  <si>
    <t>Gammel note-nummerering</t>
  </si>
  <si>
    <t>Ny note-nummerering</t>
  </si>
  <si>
    <t>Note 1</t>
  </si>
  <si>
    <t>Note 2</t>
  </si>
  <si>
    <t>Note 3</t>
  </si>
  <si>
    <t>Note 4</t>
  </si>
  <si>
    <t>Note 5</t>
  </si>
  <si>
    <t>Note 6</t>
  </si>
  <si>
    <t>Note 7</t>
  </si>
  <si>
    <t>Utgår</t>
  </si>
  <si>
    <t>Note 8</t>
  </si>
  <si>
    <t>Note 9</t>
  </si>
  <si>
    <t>Ikke i bruk</t>
  </si>
  <si>
    <t>Note 10</t>
  </si>
  <si>
    <t>Note 11</t>
  </si>
  <si>
    <t>Note 12</t>
  </si>
  <si>
    <t>Note 13</t>
  </si>
  <si>
    <t>Note 14</t>
  </si>
  <si>
    <t>Note 15</t>
  </si>
  <si>
    <t>Note 16</t>
  </si>
  <si>
    <t>Note 17</t>
  </si>
  <si>
    <t>Note 18</t>
  </si>
  <si>
    <t>Note 19</t>
  </si>
  <si>
    <t>Note 20</t>
  </si>
  <si>
    <t>Note 21</t>
  </si>
  <si>
    <t>Gjennomsnittlig kapitalbinding i år 2010:</t>
  </si>
  <si>
    <t>Tilgang pr. 30.04.2011</t>
  </si>
  <si>
    <t>Avgang anskaffelseskost pr. 30.04.2011</t>
  </si>
  <si>
    <t>Anskaffelseskost 30.04.2011</t>
  </si>
  <si>
    <t>Nedskrivninger pr.30.04.2011</t>
  </si>
  <si>
    <t>Ordinære avskrivninger pr.30.04.2011</t>
  </si>
  <si>
    <t>Akkumuert avskrivning avgang pr. 30.04.2011</t>
  </si>
  <si>
    <t>Balanseført verdi 30.04.2011</t>
  </si>
  <si>
    <t>Tilgang pr.30.04.2011</t>
  </si>
  <si>
    <t>Nedskrivninger pr. 30.04.2011</t>
  </si>
  <si>
    <t>Ordinære avskrivninger pr. 30.04.2011</t>
  </si>
  <si>
    <t>Akkumulerte avskrivninger avgang pr.30.04.2011</t>
  </si>
  <si>
    <t>Anskaffelseskost 31.12.2010</t>
  </si>
  <si>
    <t>Akkumulerte nedskrivninger pr 31.12.2010</t>
  </si>
  <si>
    <t>Akkumulerte avskrivninger 31.12.2010</t>
  </si>
  <si>
    <t>Akkumulerte nedskrivninger  31.12.2010</t>
  </si>
  <si>
    <t>Fastsatt rente for år 2011:</t>
  </si>
  <si>
    <t>Annen opptjent virksomhetskapital 30.04.2011</t>
  </si>
  <si>
    <t>Bunden virksomhetskapital 30.04.2011</t>
  </si>
  <si>
    <t xml:space="preserve">   Merk at det er den regnskapsmessige gevinst og ikke salgssum som skal spesifiseres under driftsinntekter.</t>
  </si>
  <si>
    <t>Balanseført verdi kapital-regnskap</t>
  </si>
  <si>
    <t>Balanseført verdi virksomhets-regnskap</t>
  </si>
  <si>
    <t>Leiv Eiriksson Nyskaping AS</t>
  </si>
  <si>
    <t>Trondheim</t>
  </si>
  <si>
    <t>Interagon AS</t>
  </si>
  <si>
    <t>VIVA AS</t>
  </si>
  <si>
    <t>Bjugn</t>
  </si>
  <si>
    <t>Såkorninvest Midt-Norge AS</t>
  </si>
  <si>
    <t>Aksjer i gruppe 2</t>
  </si>
  <si>
    <t>NTNU Technology Transfer AS</t>
  </si>
  <si>
    <t>Vangslund AS</t>
  </si>
  <si>
    <t>Senter for økonomisk forskning AS</t>
  </si>
  <si>
    <t>NTNU Samfunnsforskning AS</t>
  </si>
  <si>
    <t>Oi! Trøndersk Mat og Drikke AS</t>
  </si>
  <si>
    <t>Aquaculture Engineering AS</t>
  </si>
  <si>
    <t>HUNT BioSciences AS</t>
  </si>
  <si>
    <t>Verdal</t>
  </si>
  <si>
    <t>Trådløse Trondheim AS</t>
  </si>
  <si>
    <t>Sum aksjer i gruppe 2</t>
  </si>
  <si>
    <t>Leieboerinnskudd - borettslagsleiligheter</t>
  </si>
  <si>
    <t>Innbetalinger fra næringsliv/privat</t>
  </si>
  <si>
    <t>Nedgang i bøker og publikasjoner skyldes at det er foretatt periodisering av litteratur i 2011, jfr note 14.</t>
  </si>
  <si>
    <t>Det er periodisert forskuddsbetalt litteratur i 2011, men det er ikke foretatt periodisering i 2010. Jfr note 3</t>
  </si>
  <si>
    <t>Nedgangen i posten  tilskudd fra andre statlige forvaltningsorganer på 20 mill. skyldes i sin helhet at BIBSYS ikke har hatt inntekter i 2011. BIBSYS hadde 1. tertial 2010</t>
  </si>
  <si>
    <t>en inntekt på 19,5 mill. Årsaken til at BIBSYS ikke har hatt inntekt i 2011 er at BIBSYS har ved en feil blitt tildelt bruttobevilgning i 2011.  BIBSYS har dermed holdt</t>
  </si>
  <si>
    <t>tilbake fakturering for 2011 ihht brev fra KD. Bevilgning til BIBSYS vil bli rettet i revidert budsjett,</t>
  </si>
  <si>
    <t>sammenligningstallene for 1. tertial 2010. Beløpet var på 43,9 mill kr.</t>
  </si>
  <si>
    <t xml:space="preserve">Sammenligningstallene for 1. tertial 2010 for posten mindre utstyrsanskaffelser er korrigert i henhold </t>
  </si>
  <si>
    <t xml:space="preserve">til feilperiodisert post knyttet til universitetsklinikken på 47 mill i 2009 som ble korrigert og omtalt </t>
  </si>
  <si>
    <t>i årsregnskapet for 2010.</t>
  </si>
  <si>
    <t xml:space="preserve">Økningen i inntekt fra bidragsfinansiert aktivitet for kategorien Stiftelser og selskaper i NTNU's randsone gjelder hovedsak økt aktivitet knyttet til prosjekter finansiert </t>
  </si>
  <si>
    <t>av Samarbeidsorganet Helse Midt Norge.</t>
  </si>
  <si>
    <t xml:space="preserve">KD inntekt som var feil periodisert i årsregnskapet for 2009 som ble rettet i sammenligningstallene i årsregnskapet for 2010, er også korrigert i </t>
  </si>
  <si>
    <t>Tilsvarende periodisering ble ikke utført i 2010.</t>
  </si>
  <si>
    <t xml:space="preserve">Økningen i årsverk er i hovedsak innen vitenskapelige stillingsgrupper, med 74 nye rekrutteringsstillinger og 8 nye forsknings- og undervisningsstillinger. Innen de teknisk-administrative stillingene er den vesentlige endringen en økning på 33 stillinger innen saksbehandling  og utredning og en reduksjon med 8 stillinger innen drift- og vedlikehold.  </t>
  </si>
  <si>
    <t>Økning i inntekt fra oppdragsfinansiert aktivtet for kategoriene Stiftelser og selskaper i NTNU's randsone skyldes korrigering av ett oppdragsprosjekt ved IVT.</t>
  </si>
  <si>
    <t>Økning i opptjent, ikke fakturerte inntekter skyldes økt aktivitet ved DMFog IVT.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</si>
</sst>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_)"/>
    <numFmt numFmtId="176" formatCode="_ * #,##0_ ;_ * \-#,##0_ ;_ * &quot;-&quot;??_ ;_ @_ "/>
    <numFmt numFmtId="177" formatCode="_(* #,##0_);_(* \(#,##0\);_(* &quot;-&quot;??_);_(@_)"/>
    <numFmt numFmtId="178" formatCode="0.0\ %"/>
    <numFmt numFmtId="179" formatCode="[$-414]d\.\ mmmm\ yyyy"/>
    <numFmt numFmtId="180" formatCode="dd/mm/yyyy;@"/>
    <numFmt numFmtId="181" formatCode="0.0"/>
    <numFmt numFmtId="182" formatCode="d/m/yyyy;@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 val="single"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2" borderId="1" applyNumberFormat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0" fontId="58" fillId="23" borderId="3" applyNumberFormat="0" applyAlignment="0" applyProtection="0"/>
    <xf numFmtId="0" fontId="0" fillId="24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ont="0" applyFill="0" applyBorder="0" applyAlignment="0" applyProtection="0"/>
    <xf numFmtId="0" fontId="65" fillId="19" borderId="9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8" fontId="6" fillId="0" borderId="10" xfId="0" applyNumberFormat="1" applyFont="1" applyBorder="1" applyAlignment="1" applyProtection="1">
      <alignment/>
      <protection locked="0"/>
    </xf>
    <xf numFmtId="38" fontId="6" fillId="0" borderId="10" xfId="0" applyNumberFormat="1" applyFont="1" applyBorder="1" applyAlignment="1" applyProtection="1">
      <alignment horizontal="right"/>
      <protection locked="0"/>
    </xf>
    <xf numFmtId="38" fontId="4" fillId="0" borderId="10" xfId="0" applyNumberFormat="1" applyFont="1" applyBorder="1" applyAlignment="1" applyProtection="1">
      <alignment/>
      <protection locked="0"/>
    </xf>
    <xf numFmtId="38" fontId="4" fillId="0" borderId="1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6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41" applyNumberFormat="1" applyFont="1" applyAlignment="1" applyProtection="1">
      <alignment horizontal="center"/>
      <protection/>
    </xf>
    <xf numFmtId="3" fontId="10" fillId="0" borderId="0" xfId="41" applyNumberFormat="1" applyFont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9" fontId="10" fillId="0" borderId="0" xfId="0" applyNumberFormat="1" applyFont="1" applyAlignment="1" applyProtection="1">
      <alignment horizontal="center"/>
      <protection/>
    </xf>
    <xf numFmtId="178" fontId="10" fillId="0" borderId="0" xfId="0" applyNumberFormat="1" applyFont="1" applyFill="1" applyAlignment="1" applyProtection="1">
      <alignment horizontal="center" wrapText="1"/>
      <protection/>
    </xf>
    <xf numFmtId="9" fontId="10" fillId="0" borderId="0" xfId="0" applyNumberFormat="1" applyFont="1" applyAlignment="1" applyProtection="1">
      <alignment horizontal="center"/>
      <protection locked="0"/>
    </xf>
    <xf numFmtId="9" fontId="10" fillId="34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0" fontId="10" fillId="34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32" borderId="0" xfId="0" applyFont="1" applyFill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0" fontId="5" fillId="0" borderId="13" xfId="0" applyFont="1" applyBorder="1" applyAlignment="1">
      <alignment vertical="top" wrapText="1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175" fontId="4" fillId="0" borderId="0" xfId="0" applyNumberFormat="1" applyFont="1" applyFill="1" applyBorder="1" applyAlignment="1">
      <alignment horizontal="center"/>
    </xf>
    <xf numFmtId="38" fontId="6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5" fillId="0" borderId="11" xfId="0" applyFont="1" applyBorder="1" applyAlignment="1">
      <alignment horizontal="left" indent="2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17" fillId="0" borderId="11" xfId="0" applyFont="1" applyBorder="1" applyAlignment="1">
      <alignment/>
    </xf>
    <xf numFmtId="0" fontId="13" fillId="0" borderId="0" xfId="0" applyFont="1" applyAlignment="1">
      <alignment/>
    </xf>
    <xf numFmtId="0" fontId="17" fillId="32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4" fontId="17" fillId="0" borderId="12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13" fillId="0" borderId="12" xfId="0" applyNumberFormat="1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wrapText="1"/>
    </xf>
    <xf numFmtId="3" fontId="17" fillId="0" borderId="12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17" fillId="0" borderId="1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17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10" fillId="0" borderId="0" xfId="41" applyNumberFormat="1" applyFont="1" applyAlignment="1" applyProtection="1">
      <alignment horizontal="right" wrapText="1"/>
      <protection/>
    </xf>
    <xf numFmtId="3" fontId="10" fillId="0" borderId="0" xfId="41" applyNumberFormat="1" applyFont="1" applyAlignment="1" applyProtection="1">
      <alignment horizontal="right" wrapText="1"/>
      <protection locked="0"/>
    </xf>
    <xf numFmtId="3" fontId="10" fillId="0" borderId="10" xfId="41" applyNumberFormat="1" applyFont="1" applyBorder="1" applyAlignment="1" applyProtection="1">
      <alignment horizontal="right" wrapText="1"/>
      <protection locked="0"/>
    </xf>
    <xf numFmtId="3" fontId="10" fillId="0" borderId="0" xfId="41" applyNumberFormat="1" applyFont="1" applyBorder="1" applyAlignment="1" applyProtection="1">
      <alignment horizontal="right" wrapText="1"/>
      <protection/>
    </xf>
    <xf numFmtId="3" fontId="10" fillId="0" borderId="0" xfId="41" applyNumberFormat="1" applyFont="1" applyBorder="1" applyAlignment="1" applyProtection="1">
      <alignment horizontal="right" wrapText="1"/>
      <protection locked="0"/>
    </xf>
    <xf numFmtId="3" fontId="11" fillId="0" borderId="11" xfId="41" applyNumberFormat="1" applyFont="1" applyBorder="1" applyAlignment="1" applyProtection="1">
      <alignment horizontal="right" wrapText="1"/>
      <protection/>
    </xf>
    <xf numFmtId="3" fontId="10" fillId="0" borderId="0" xfId="41" applyNumberFormat="1" applyFont="1" applyFill="1" applyBorder="1" applyAlignment="1" applyProtection="1">
      <alignment horizontal="right"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0" xfId="41" applyNumberFormat="1" applyFont="1" applyBorder="1" applyAlignment="1" applyProtection="1">
      <alignment horizontal="right" wrapText="1"/>
      <protection/>
    </xf>
    <xf numFmtId="3" fontId="4" fillId="0" borderId="14" xfId="0" applyNumberFormat="1" applyFont="1" applyBorder="1" applyAlignment="1">
      <alignment horizontal="right" wrapText="1"/>
    </xf>
    <xf numFmtId="3" fontId="4" fillId="0" borderId="0" xfId="41" applyNumberFormat="1" applyFont="1" applyBorder="1" applyAlignment="1">
      <alignment horizontal="right" wrapText="1"/>
    </xf>
    <xf numFmtId="3" fontId="6" fillId="0" borderId="0" xfId="41" applyNumberFormat="1" applyFont="1" applyBorder="1" applyAlignment="1">
      <alignment horizontal="right" wrapText="1"/>
    </xf>
    <xf numFmtId="3" fontId="4" fillId="0" borderId="11" xfId="41" applyNumberFormat="1" applyFont="1" applyBorder="1" applyAlignment="1">
      <alignment horizontal="right" wrapText="1"/>
    </xf>
    <xf numFmtId="3" fontId="6" fillId="0" borderId="11" xfId="41" applyNumberFormat="1" applyFont="1" applyBorder="1" applyAlignment="1">
      <alignment horizontal="right" wrapText="1"/>
    </xf>
    <xf numFmtId="3" fontId="4" fillId="0" borderId="0" xfId="41" applyNumberFormat="1" applyFont="1" applyAlignment="1">
      <alignment horizontal="right" wrapText="1"/>
    </xf>
    <xf numFmtId="3" fontId="6" fillId="0" borderId="0" xfId="41" applyNumberFormat="1" applyFont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6" fontId="6" fillId="0" borderId="0" xfId="41" applyNumberFormat="1" applyFont="1" applyAlignment="1" applyProtection="1">
      <alignment/>
      <protection locked="0"/>
    </xf>
    <xf numFmtId="3" fontId="6" fillId="0" borderId="0" xfId="41" applyNumberFormat="1" applyFont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176" fontId="4" fillId="0" borderId="11" xfId="41" applyNumberFormat="1" applyFont="1" applyBorder="1" applyAlignment="1" applyProtection="1">
      <alignment/>
      <protection locked="0"/>
    </xf>
    <xf numFmtId="3" fontId="4" fillId="0" borderId="11" xfId="41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176" fontId="4" fillId="0" borderId="0" xfId="41" applyNumberFormat="1" applyFont="1" applyBorder="1" applyAlignment="1" applyProtection="1">
      <alignment/>
      <protection locked="0"/>
    </xf>
    <xf numFmtId="3" fontId="4" fillId="0" borderId="0" xfId="41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176" fontId="6" fillId="0" borderId="0" xfId="41" applyNumberFormat="1" applyFont="1" applyAlignment="1" applyProtection="1">
      <alignment horizontal="right"/>
      <protection locked="0"/>
    </xf>
    <xf numFmtId="176" fontId="6" fillId="0" borderId="0" xfId="41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  <xf numFmtId="3" fontId="0" fillId="0" borderId="15" xfId="0" applyNumberFormat="1" applyBorder="1" applyAlignment="1">
      <alignment horizontal="right" wrapText="1"/>
    </xf>
    <xf numFmtId="3" fontId="17" fillId="0" borderId="15" xfId="0" applyNumberFormat="1" applyFont="1" applyBorder="1" applyAlignment="1">
      <alignment horizontal="right" wrapText="1"/>
    </xf>
    <xf numFmtId="0" fontId="23" fillId="0" borderId="11" xfId="0" applyFont="1" applyBorder="1" applyAlignment="1">
      <alignment/>
    </xf>
    <xf numFmtId="3" fontId="4" fillId="33" borderId="0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41" applyNumberFormat="1" applyFont="1" applyAlignment="1" applyProtection="1">
      <alignment horizontal="right" wrapText="1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6" fillId="0" borderId="0" xfId="0" applyNumberFormat="1" applyFont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 wrapText="1"/>
      <protection locked="0"/>
    </xf>
    <xf numFmtId="38" fontId="8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right" wrapText="1"/>
      <protection/>
    </xf>
    <xf numFmtId="3" fontId="6" fillId="0" borderId="11" xfId="0" applyNumberFormat="1" applyFont="1" applyBorder="1" applyAlignment="1" applyProtection="1">
      <alignment horizontal="right" wrapText="1"/>
      <protection/>
    </xf>
    <xf numFmtId="38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6" fillId="0" borderId="0" xfId="0" applyNumberFormat="1" applyFont="1" applyBorder="1" applyAlignment="1" applyProtection="1">
      <alignment horizontal="right" wrapText="1"/>
      <protection/>
    </xf>
    <xf numFmtId="38" fontId="6" fillId="0" borderId="0" xfId="0" applyNumberFormat="1" applyFont="1" applyBorder="1" applyAlignment="1" applyProtection="1">
      <alignment horizontal="center"/>
      <protection locked="0"/>
    </xf>
    <xf numFmtId="38" fontId="8" fillId="0" borderId="11" xfId="0" applyNumberFormat="1" applyFont="1" applyBorder="1" applyAlignment="1" applyProtection="1">
      <alignment/>
      <protection locked="0"/>
    </xf>
    <xf numFmtId="38" fontId="6" fillId="0" borderId="11" xfId="0" applyNumberFormat="1" applyFont="1" applyBorder="1" applyAlignment="1" applyProtection="1">
      <alignment/>
      <protection locked="0"/>
    </xf>
    <xf numFmtId="38" fontId="6" fillId="0" borderId="11" xfId="0" applyNumberFormat="1" applyFont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38" fontId="8" fillId="0" borderId="0" xfId="0" applyNumberFormat="1" applyFont="1" applyFill="1" applyAlignment="1" applyProtection="1">
      <alignment/>
      <protection locked="0"/>
    </xf>
    <xf numFmtId="38" fontId="6" fillId="0" borderId="0" xfId="0" applyNumberFormat="1" applyFont="1" applyFill="1" applyAlignment="1" applyProtection="1">
      <alignment/>
      <protection locked="0"/>
    </xf>
    <xf numFmtId="38" fontId="6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 horizontal="left" indent="2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 horizontal="left"/>
    </xf>
    <xf numFmtId="0" fontId="6" fillId="0" borderId="0" xfId="0" applyFont="1" applyBorder="1" applyAlignment="1">
      <alignment horizontal="left" indent="1"/>
    </xf>
    <xf numFmtId="49" fontId="6" fillId="0" borderId="0" xfId="0" applyNumberFormat="1" applyFont="1" applyAlignment="1">
      <alignment horizontal="left" indent="1"/>
    </xf>
    <xf numFmtId="49" fontId="6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7" fillId="0" borderId="17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49" fontId="6" fillId="0" borderId="0" xfId="0" applyNumberFormat="1" applyFont="1" applyAlignment="1">
      <alignment horizontal="left" indent="2"/>
    </xf>
    <xf numFmtId="0" fontId="6" fillId="0" borderId="0" xfId="0" applyFont="1" applyAlignment="1" applyProtection="1">
      <alignment/>
      <protection/>
    </xf>
    <xf numFmtId="178" fontId="6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 wrapText="1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right" wrapText="1"/>
      <protection/>
    </xf>
    <xf numFmtId="0" fontId="13" fillId="32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3" fontId="13" fillId="0" borderId="18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14" fontId="13" fillId="0" borderId="16" xfId="0" applyNumberFormat="1" applyFont="1" applyBorder="1" applyAlignment="1" applyProtection="1">
      <alignment horizontal="center" vertical="top" wrapText="1"/>
      <protection locked="0"/>
    </xf>
    <xf numFmtId="14" fontId="13" fillId="4" borderId="16" xfId="0" applyNumberFormat="1" applyFont="1" applyFill="1" applyBorder="1" applyAlignment="1" applyProtection="1">
      <alignment horizontal="center" vertical="top" wrapText="1"/>
      <protection/>
    </xf>
    <xf numFmtId="14" fontId="13" fillId="4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vertical="top" wrapText="1"/>
      <protection locked="0"/>
    </xf>
    <xf numFmtId="3" fontId="13" fillId="4" borderId="19" xfId="0" applyNumberFormat="1" applyFont="1" applyFill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left" vertical="top" wrapText="1" indent="1"/>
      <protection locked="0"/>
    </xf>
    <xf numFmtId="0" fontId="15" fillId="4" borderId="12" xfId="0" applyFont="1" applyFill="1" applyBorder="1" applyAlignment="1" applyProtection="1">
      <alignment/>
      <protection/>
    </xf>
    <xf numFmtId="3" fontId="15" fillId="4" borderId="12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 horizontal="left" inden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3" fontId="13" fillId="4" borderId="12" xfId="0" applyNumberFormat="1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 indent="1"/>
      <protection locked="0"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vertical="top" wrapText="1" indent="1"/>
      <protection locked="0"/>
    </xf>
    <xf numFmtId="3" fontId="16" fillId="4" borderId="12" xfId="0" applyNumberFormat="1" applyFont="1" applyFill="1" applyBorder="1" applyAlignment="1" applyProtection="1">
      <alignment horizontal="right" vertical="top" wrapText="1"/>
      <protection/>
    </xf>
    <xf numFmtId="0" fontId="15" fillId="0" borderId="12" xfId="0" applyFont="1" applyBorder="1" applyAlignment="1">
      <alignment horizontal="left" indent="1"/>
    </xf>
    <xf numFmtId="0" fontId="0" fillId="0" borderId="12" xfId="0" applyBorder="1" applyAlignment="1">
      <alignment horizontal="right"/>
    </xf>
    <xf numFmtId="0" fontId="16" fillId="0" borderId="12" xfId="0" applyFont="1" applyBorder="1" applyAlignment="1">
      <alignment/>
    </xf>
    <xf numFmtId="14" fontId="13" fillId="0" borderId="17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14" fontId="13" fillId="0" borderId="21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14" fontId="17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 horizontal="right" wrapText="1"/>
    </xf>
    <xf numFmtId="14" fontId="6" fillId="0" borderId="0" xfId="0" applyNumberFormat="1" applyFont="1" applyAlignment="1">
      <alignment/>
    </xf>
    <xf numFmtId="0" fontId="13" fillId="0" borderId="22" xfId="0" applyFont="1" applyBorder="1" applyAlignment="1" applyProtection="1">
      <alignment vertical="top" wrapText="1"/>
      <protection locked="0"/>
    </xf>
    <xf numFmtId="3" fontId="13" fillId="4" borderId="22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Font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4" fontId="6" fillId="0" borderId="0" xfId="0" applyNumberFormat="1" applyFont="1" applyFill="1" applyBorder="1" applyAlignment="1">
      <alignment horizontal="right"/>
    </xf>
    <xf numFmtId="0" fontId="17" fillId="4" borderId="12" xfId="0" applyFont="1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4" fillId="33" borderId="0" xfId="0" applyNumberFormat="1" applyFont="1" applyFill="1" applyAlignment="1">
      <alignment horizontal="right" wrapText="1"/>
    </xf>
    <xf numFmtId="3" fontId="6" fillId="33" borderId="0" xfId="0" applyNumberFormat="1" applyFont="1" applyFill="1" applyAlignment="1">
      <alignment horizontal="right" wrapText="1"/>
    </xf>
    <xf numFmtId="3" fontId="6" fillId="33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82" fontId="4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17" fillId="0" borderId="17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 horizontal="right" indent="1"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2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2" borderId="11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0" fontId="14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3" fontId="15" fillId="4" borderId="19" xfId="0" applyNumberFormat="1" applyFont="1" applyFill="1" applyBorder="1" applyAlignment="1" applyProtection="1">
      <alignment horizontal="right" vertical="top" wrapText="1"/>
      <protection/>
    </xf>
    <xf numFmtId="0" fontId="13" fillId="0" borderId="12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23" xfId="0" applyFont="1" applyBorder="1" applyAlignment="1" applyProtection="1">
      <alignment vertical="top" wrapText="1"/>
      <protection locked="0"/>
    </xf>
    <xf numFmtId="3" fontId="13" fillId="4" borderId="23" xfId="0" applyNumberFormat="1" applyFont="1" applyFill="1" applyBorder="1" applyAlignment="1" applyProtection="1">
      <alignment horizontal="right" vertical="top" wrapText="1"/>
      <protection/>
    </xf>
    <xf numFmtId="0" fontId="13" fillId="4" borderId="12" xfId="0" applyFont="1" applyFill="1" applyBorder="1" applyAlignment="1">
      <alignment horizontal="right"/>
    </xf>
    <xf numFmtId="0" fontId="15" fillId="4" borderId="12" xfId="0" applyFont="1" applyFill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vertical="top" wrapText="1"/>
    </xf>
    <xf numFmtId="3" fontId="0" fillId="0" borderId="12" xfId="44" applyNumberFormat="1" applyBorder="1" applyAlignment="1">
      <alignment horizontal="right"/>
      <protection/>
    </xf>
    <xf numFmtId="3" fontId="0" fillId="0" borderId="12" xfId="44" applyNumberFormat="1" applyBorder="1" applyAlignment="1">
      <alignment horizontal="right" wrapText="1"/>
      <protection/>
    </xf>
    <xf numFmtId="3" fontId="0" fillId="0" borderId="12" xfId="44" applyNumberFormat="1" applyFont="1" applyBorder="1" applyAlignment="1">
      <alignment horizontal="right"/>
      <protection/>
    </xf>
    <xf numFmtId="3" fontId="0" fillId="0" borderId="12" xfId="44" applyNumberFormat="1" applyFont="1" applyBorder="1" applyAlignment="1">
      <alignment horizontal="right" wrapText="1"/>
      <protection/>
    </xf>
    <xf numFmtId="3" fontId="0" fillId="0" borderId="12" xfId="45" applyNumberFormat="1" applyFont="1" applyBorder="1" applyAlignment="1">
      <alignment horizontal="right"/>
      <protection/>
    </xf>
    <xf numFmtId="3" fontId="17" fillId="0" borderId="12" xfId="45" applyNumberFormat="1" applyFont="1" applyBorder="1" applyAlignment="1">
      <alignment horizontal="right" wrapText="1"/>
      <protection/>
    </xf>
    <xf numFmtId="3" fontId="0" fillId="0" borderId="12" xfId="45" applyNumberFormat="1" applyFont="1" applyBorder="1" applyAlignment="1">
      <alignment horizontal="right" wrapText="1"/>
      <protection/>
    </xf>
    <xf numFmtId="3" fontId="0" fillId="0" borderId="12" xfId="45" applyNumberFormat="1" applyFont="1" applyBorder="1" applyAlignment="1">
      <alignment horizontal="right" vertical="top" wrapText="1"/>
      <protection/>
    </xf>
    <xf numFmtId="3" fontId="17" fillId="0" borderId="12" xfId="45" applyNumberFormat="1" applyFont="1" applyFill="1" applyBorder="1" applyAlignment="1">
      <alignment horizontal="right" wrapText="1"/>
      <protection/>
    </xf>
    <xf numFmtId="3" fontId="0" fillId="0" borderId="12" xfId="45" applyNumberFormat="1" applyFont="1" applyFill="1" applyBorder="1" applyAlignment="1">
      <alignment horizontal="right" wrapText="1"/>
      <protection/>
    </xf>
    <xf numFmtId="3" fontId="0" fillId="0" borderId="0" xfId="45" applyNumberFormat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3" fontId="17" fillId="0" borderId="0" xfId="0" applyNumberFormat="1" applyFont="1" applyAlignment="1">
      <alignment/>
    </xf>
    <xf numFmtId="3" fontId="17" fillId="0" borderId="0" xfId="45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3" fontId="17" fillId="0" borderId="0" xfId="45" applyNumberFormat="1" applyFont="1" applyBorder="1" applyAlignment="1">
      <alignment horizontal="right" wrapText="1"/>
      <protection/>
    </xf>
    <xf numFmtId="4" fontId="0" fillId="0" borderId="0" xfId="0" applyNumberFormat="1" applyAlignment="1">
      <alignment/>
    </xf>
    <xf numFmtId="3" fontId="15" fillId="0" borderId="12" xfId="0" applyNumberFormat="1" applyFont="1" applyFill="1" applyBorder="1" applyAlignment="1">
      <alignment horizontal="right" vertical="top" wrapText="1"/>
    </xf>
    <xf numFmtId="3" fontId="0" fillId="0" borderId="12" xfId="0" applyNumberFormat="1" applyBorder="1" applyAlignment="1">
      <alignment horizontal="right"/>
    </xf>
    <xf numFmtId="0" fontId="4" fillId="0" borderId="0" xfId="0" applyFont="1" applyBorder="1" applyAlignment="1" applyProtection="1">
      <alignment horizontal="center" wrapText="1"/>
      <protection locked="0"/>
    </xf>
    <xf numFmtId="14" fontId="4" fillId="0" borderId="0" xfId="0" applyNumberFormat="1" applyFont="1" applyBorder="1" applyAlignment="1" applyProtection="1">
      <alignment horizontal="right" wrapText="1"/>
      <protection locked="0"/>
    </xf>
    <xf numFmtId="10" fontId="6" fillId="0" borderId="0" xfId="0" applyNumberFormat="1" applyFont="1" applyBorder="1" applyAlignment="1" applyProtection="1">
      <alignment horizontal="right" wrapText="1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left" wrapText="1"/>
      <protection locked="0"/>
    </xf>
    <xf numFmtId="3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4" fontId="8" fillId="0" borderId="0" xfId="0" applyNumberFormat="1" applyFont="1" applyBorder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7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37" fontId="6" fillId="0" borderId="1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29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37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0" fontId="21" fillId="0" borderId="0" xfId="0" applyFont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7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6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3" fontId="4" fillId="0" borderId="26" xfId="0" applyNumberFormat="1" applyFont="1" applyBorder="1" applyAlignment="1">
      <alignment horizontal="right" wrapText="1"/>
    </xf>
    <xf numFmtId="3" fontId="3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26" xfId="0" applyFont="1" applyBorder="1" applyAlignment="1">
      <alignment wrapText="1"/>
    </xf>
    <xf numFmtId="0" fontId="6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Font="1" applyBorder="1" applyAlignment="1">
      <alignment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7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3" fontId="0" fillId="0" borderId="0" xfId="0" applyNumberFormat="1" applyAlignment="1">
      <alignment horizontal="left" indent="1"/>
    </xf>
    <xf numFmtId="3" fontId="15" fillId="4" borderId="12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Alignment="1">
      <alignment/>
    </xf>
    <xf numFmtId="3" fontId="15" fillId="4" borderId="12" xfId="0" applyNumberFormat="1" applyFont="1" applyFill="1" applyBorder="1" applyAlignment="1" applyProtection="1">
      <alignment/>
      <protection/>
    </xf>
    <xf numFmtId="3" fontId="15" fillId="4" borderId="28" xfId="0" applyNumberFormat="1" applyFont="1" applyFill="1" applyBorder="1" applyAlignment="1" applyProtection="1">
      <alignment/>
      <protection/>
    </xf>
    <xf numFmtId="3" fontId="31" fillId="0" borderId="0" xfId="46" applyNumberFormat="1" applyFont="1">
      <alignment/>
      <protection/>
    </xf>
    <xf numFmtId="3" fontId="32" fillId="0" borderId="0" xfId="46" applyNumberFormat="1" applyFont="1">
      <alignment/>
      <protection/>
    </xf>
    <xf numFmtId="3" fontId="6" fillId="0" borderId="0" xfId="0" applyNumberFormat="1" applyFont="1" applyFill="1" applyBorder="1" applyAlignment="1">
      <alignment horizontal="right" wrapText="1"/>
    </xf>
    <xf numFmtId="49" fontId="17" fillId="0" borderId="22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right" vertical="center"/>
    </xf>
    <xf numFmtId="14" fontId="17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left" vertical="top" wrapText="1" inden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6" fillId="0" borderId="0" xfId="0" applyFont="1" applyAlignment="1">
      <alignment/>
    </xf>
    <xf numFmtId="0" fontId="27" fillId="0" borderId="26" xfId="0" applyFont="1" applyBorder="1" applyAlignment="1">
      <alignment/>
    </xf>
    <xf numFmtId="0" fontId="4" fillId="33" borderId="0" xfId="0" applyFont="1" applyFill="1" applyAlignment="1">
      <alignment/>
    </xf>
    <xf numFmtId="38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0" fillId="32" borderId="0" xfId="0" applyFont="1" applyFill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Balanse - eiendeler" xfId="44"/>
    <cellStyle name="Normal_Balanse - Gjeld og kapital" xfId="45"/>
    <cellStyle name="Normal_Note 15 NTN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4</xdr:col>
      <xdr:colOff>0</xdr:colOff>
      <xdr:row>12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3825" y="2286000"/>
          <a:ext cx="3028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76200</xdr:rowOff>
    </xdr:from>
    <xdr:to>
      <xdr:col>10</xdr:col>
      <xdr:colOff>733425</xdr:colOff>
      <xdr:row>108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16706850"/>
          <a:ext cx="8677275" cy="385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Tabellen over viser NTNUs samlede avsetninger knyttet til de inntektsførte bevilgninger fra Kunnskapsdepartementet og Norges forskningsråd. I tillegg viser oversikten den andelen av bidragsfinansiert virksomhet som ikke er inntektsført pr.30.04.2011.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 til årets avsetning: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Kunnskapsdepartementet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Avsetninger knyttet til bevilgningen fra KD går ned med 52 mill kr. Innen utgangen av året forventes en aktivitet omtrent på nivå med bevilgningen fra KD.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Norges forskningsråd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Avsetningsnivået innenfor prosjekter finansiert av Norges Forskningsråd (NFR) har økt med ca 47 mill siden årskiftet. Utbetalingene fra NFR er på samme nivå som for 1.tertial i 2010. Aktiviteten på NFR prosjektene har økt med 7 mill i forhold til samme periode i 2010. Avsetningene pr 1.tertial 2011 er på samme nivå som i fjor.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Statlige etater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Statlige etater har en nedgang på ca 18. mill. Dette skyldes i sin helhet manglende inntekt til BIBSYS. Se forklaring note 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Andre bidragsytere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Bidragsfinansiert virksomhet er inntektsført i takt med aktiviteten på prosjektene. Denne noten viser at avsetningen knyttet til ikke inntektsførte bidrag 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redusert med 13 mill siden årsskiftet. Reduksjon for kategorien Stiftelser og selskaper i NTNU's randsone skyldes økt aktivitet, samt endret tidspunkt for fakturering til Samarbeidsorganet Helse Midt-Norge.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4">
      <selection activeCell="C39" sqref="C39:E39"/>
    </sheetView>
  </sheetViews>
  <sheetFormatPr defaultColWidth="11.421875" defaultRowHeight="15" customHeight="1"/>
  <cols>
    <col min="1" max="1" width="66.140625" style="0" customWidth="1"/>
    <col min="2" max="2" width="10.7109375" style="61" customWidth="1"/>
    <col min="3" max="5" width="15.7109375" style="62" customWidth="1"/>
  </cols>
  <sheetData>
    <row r="1" ht="15" customHeight="1">
      <c r="A1" s="60" t="s">
        <v>505</v>
      </c>
    </row>
    <row r="3" spans="1:5" ht="15" customHeight="1">
      <c r="A3" s="63" t="s">
        <v>182</v>
      </c>
      <c r="E3" s="62" t="s">
        <v>514</v>
      </c>
    </row>
    <row r="5" spans="1:5" ht="15" customHeight="1">
      <c r="A5" s="268"/>
      <c r="B5" s="269" t="s">
        <v>225</v>
      </c>
      <c r="C5" s="267">
        <v>40663</v>
      </c>
      <c r="D5" s="270">
        <v>40298</v>
      </c>
      <c r="E5" s="267">
        <v>40543</v>
      </c>
    </row>
    <row r="6" spans="1:5" ht="15" customHeight="1">
      <c r="A6" s="64" t="s">
        <v>226</v>
      </c>
      <c r="B6" s="65"/>
      <c r="C6" s="104"/>
      <c r="D6" s="104"/>
      <c r="E6" s="104"/>
    </row>
    <row r="7" spans="1:5" s="68" customFormat="1" ht="15" customHeight="1">
      <c r="A7" s="66" t="s">
        <v>379</v>
      </c>
      <c r="B7" s="67">
        <v>1</v>
      </c>
      <c r="C7" s="105">
        <v>1222092</v>
      </c>
      <c r="D7" s="105">
        <v>1184982</v>
      </c>
      <c r="E7" s="105">
        <v>3665331</v>
      </c>
    </row>
    <row r="8" spans="1:5" s="68" customFormat="1" ht="15" customHeight="1" hidden="1">
      <c r="A8" s="66" t="s">
        <v>468</v>
      </c>
      <c r="B8" s="67">
        <v>1</v>
      </c>
      <c r="C8" s="105"/>
      <c r="D8" s="105"/>
      <c r="E8" s="105"/>
    </row>
    <row r="9" spans="1:5" s="68" customFormat="1" ht="15" customHeight="1">
      <c r="A9" s="66" t="s">
        <v>519</v>
      </c>
      <c r="B9" s="67">
        <v>1</v>
      </c>
      <c r="C9" s="105">
        <v>413966</v>
      </c>
      <c r="D9" s="105">
        <v>414900</v>
      </c>
      <c r="E9" s="376">
        <v>1186095</v>
      </c>
    </row>
    <row r="10" spans="1:5" s="68" customFormat="1" ht="15" customHeight="1">
      <c r="A10" s="66" t="s">
        <v>227</v>
      </c>
      <c r="B10" s="67">
        <v>1</v>
      </c>
      <c r="C10" s="105"/>
      <c r="D10" s="105"/>
      <c r="E10" s="105">
        <v>0</v>
      </c>
    </row>
    <row r="11" spans="1:5" s="68" customFormat="1" ht="15" customHeight="1">
      <c r="A11" s="66" t="s">
        <v>195</v>
      </c>
      <c r="B11" s="67">
        <v>1</v>
      </c>
      <c r="C11" s="105">
        <v>86025</v>
      </c>
      <c r="D11" s="105">
        <v>61136</v>
      </c>
      <c r="E11" s="105">
        <v>246361</v>
      </c>
    </row>
    <row r="12" spans="1:5" s="68" customFormat="1" ht="15" customHeight="1">
      <c r="A12" s="66" t="s">
        <v>228</v>
      </c>
      <c r="B12" s="67">
        <v>1</v>
      </c>
      <c r="C12" s="105"/>
      <c r="D12" s="105">
        <v>15</v>
      </c>
      <c r="E12" s="105"/>
    </row>
    <row r="13" spans="1:5" ht="15" customHeight="1">
      <c r="A13" s="69" t="s">
        <v>196</v>
      </c>
      <c r="B13" s="67"/>
      <c r="C13" s="105">
        <f>SUBTOTAL(9,C7:C12)</f>
        <v>1722083</v>
      </c>
      <c r="D13" s="105">
        <f>SUBTOTAL(9,D7:D12)</f>
        <v>1661033</v>
      </c>
      <c r="E13" s="105">
        <f>SUBTOTAL(9,E7:E12)</f>
        <v>5097787</v>
      </c>
    </row>
    <row r="14" spans="1:5" ht="15" customHeight="1">
      <c r="A14" s="70"/>
      <c r="B14" s="67"/>
      <c r="C14" s="105"/>
      <c r="D14" s="105"/>
      <c r="E14" s="105"/>
    </row>
    <row r="15" spans="1:5" ht="15" customHeight="1">
      <c r="A15" s="64" t="s">
        <v>229</v>
      </c>
      <c r="B15" s="65"/>
      <c r="C15" s="104"/>
      <c r="D15" s="104"/>
      <c r="E15" s="104"/>
    </row>
    <row r="16" spans="1:5" ht="15" customHeight="1">
      <c r="A16" s="66" t="s">
        <v>470</v>
      </c>
      <c r="B16" s="67">
        <v>2</v>
      </c>
      <c r="C16" s="105">
        <v>1142654</v>
      </c>
      <c r="D16" s="105">
        <v>1089769</v>
      </c>
      <c r="E16" s="105">
        <v>3120492</v>
      </c>
    </row>
    <row r="17" spans="1:5" ht="15" customHeight="1">
      <c r="A17" s="66" t="s">
        <v>230</v>
      </c>
      <c r="B17" s="67"/>
      <c r="C17" s="105">
        <v>126</v>
      </c>
      <c r="D17" s="105">
        <v>81</v>
      </c>
      <c r="E17" s="105">
        <v>996</v>
      </c>
    </row>
    <row r="18" spans="1:5" ht="15" customHeight="1">
      <c r="A18" s="66" t="s">
        <v>231</v>
      </c>
      <c r="B18" s="67">
        <v>3</v>
      </c>
      <c r="C18" s="105">
        <v>401100</v>
      </c>
      <c r="D18" s="105">
        <v>453637</v>
      </c>
      <c r="E18" s="105">
        <v>1368813</v>
      </c>
    </row>
    <row r="19" spans="1:5" s="80" customFormat="1" ht="15" customHeight="1">
      <c r="A19" s="66" t="s">
        <v>469</v>
      </c>
      <c r="B19" s="67">
        <v>4.5</v>
      </c>
      <c r="C19" s="105"/>
      <c r="D19" s="105"/>
      <c r="E19" s="105"/>
    </row>
    <row r="20" spans="1:5" ht="15" customHeight="1">
      <c r="A20" s="66" t="s">
        <v>232</v>
      </c>
      <c r="B20" s="67">
        <v>4.5</v>
      </c>
      <c r="C20" s="105">
        <v>199965</v>
      </c>
      <c r="D20" s="105">
        <v>190059</v>
      </c>
      <c r="E20" s="105">
        <v>600593</v>
      </c>
    </row>
    <row r="21" spans="1:5" ht="15" customHeight="1">
      <c r="A21" s="66" t="s">
        <v>233</v>
      </c>
      <c r="B21" s="67">
        <v>4.5</v>
      </c>
      <c r="C21" s="105"/>
      <c r="D21" s="105"/>
      <c r="E21" s="105"/>
    </row>
    <row r="22" spans="1:5" ht="15" customHeight="1">
      <c r="A22" s="69" t="s">
        <v>234</v>
      </c>
      <c r="B22" s="71"/>
      <c r="C22" s="105">
        <f>SUBTOTAL(9,C16:C21)</f>
        <v>1743845</v>
      </c>
      <c r="D22" s="105">
        <f>SUBTOTAL(9,D16:D21)</f>
        <v>1733546</v>
      </c>
      <c r="E22" s="105">
        <f>SUBTOTAL(9,E16:E21)</f>
        <v>5090894</v>
      </c>
    </row>
    <row r="23" spans="1:5" ht="15" customHeight="1">
      <c r="A23" s="70"/>
      <c r="B23" s="67"/>
      <c r="C23" s="105"/>
      <c r="D23" s="105"/>
      <c r="E23" s="105"/>
    </row>
    <row r="24" spans="1:5" ht="15" customHeight="1">
      <c r="A24" s="64" t="s">
        <v>235</v>
      </c>
      <c r="B24" s="65"/>
      <c r="C24" s="104">
        <f>C13-C22</f>
        <v>-21762</v>
      </c>
      <c r="D24" s="105">
        <f>D13-D22</f>
        <v>-72513</v>
      </c>
      <c r="E24" s="105">
        <f>E13-E22</f>
        <v>6893</v>
      </c>
    </row>
    <row r="25" spans="1:5" ht="15" customHeight="1">
      <c r="A25" s="70"/>
      <c r="B25" s="67"/>
      <c r="C25" s="105"/>
      <c r="D25" s="105"/>
      <c r="E25" s="105"/>
    </row>
    <row r="26" spans="1:5" ht="15" customHeight="1">
      <c r="A26" s="64" t="s">
        <v>236</v>
      </c>
      <c r="B26" s="65"/>
      <c r="C26" s="104"/>
      <c r="D26" s="104"/>
      <c r="E26" s="104"/>
    </row>
    <row r="27" spans="1:5" ht="15" customHeight="1">
      <c r="A27" s="66" t="s">
        <v>237</v>
      </c>
      <c r="B27" s="67">
        <v>6</v>
      </c>
      <c r="C27" s="105">
        <v>698</v>
      </c>
      <c r="D27" s="105">
        <v>920</v>
      </c>
      <c r="E27" s="105">
        <v>2926</v>
      </c>
    </row>
    <row r="28" spans="1:5" ht="15" customHeight="1">
      <c r="A28" s="66" t="s">
        <v>238</v>
      </c>
      <c r="B28" s="67">
        <v>6</v>
      </c>
      <c r="C28" s="105">
        <v>357</v>
      </c>
      <c r="D28" s="105">
        <v>311</v>
      </c>
      <c r="E28" s="105">
        <v>3193</v>
      </c>
    </row>
    <row r="29" spans="1:5" ht="15" customHeight="1">
      <c r="A29" s="69" t="s">
        <v>239</v>
      </c>
      <c r="B29" s="71"/>
      <c r="C29" s="105">
        <f>C27-C28</f>
        <v>341</v>
      </c>
      <c r="D29" s="105">
        <f>D27-D28</f>
        <v>609</v>
      </c>
      <c r="E29" s="105">
        <f>E27-E28</f>
        <v>-267</v>
      </c>
    </row>
    <row r="30" spans="1:5" ht="15" customHeight="1">
      <c r="A30" s="70"/>
      <c r="B30" s="67"/>
      <c r="D30" s="265"/>
      <c r="E30" s="105"/>
    </row>
    <row r="31" spans="1:5" ht="15" customHeight="1">
      <c r="A31" s="64" t="s">
        <v>255</v>
      </c>
      <c r="B31" s="65"/>
      <c r="C31" s="104"/>
      <c r="D31" s="104"/>
      <c r="E31" s="104"/>
    </row>
    <row r="32" spans="1:5" ht="15" customHeight="1">
      <c r="A32" s="66" t="s">
        <v>240</v>
      </c>
      <c r="B32" s="67"/>
      <c r="C32" s="105"/>
      <c r="D32" s="105"/>
      <c r="E32" s="105"/>
    </row>
    <row r="33" spans="1:5" ht="15" customHeight="1">
      <c r="A33" s="69" t="s">
        <v>241</v>
      </c>
      <c r="B33" s="71"/>
      <c r="C33" s="105">
        <f>SUBTOTAL(9,C32)</f>
        <v>0</v>
      </c>
      <c r="D33" s="105">
        <f>SUBTOTAL(9,D32)</f>
        <v>0</v>
      </c>
      <c r="E33" s="105">
        <f>SUBTOTAL(9,E32)</f>
        <v>0</v>
      </c>
    </row>
    <row r="34" spans="1:5" ht="15" customHeight="1">
      <c r="A34" s="70"/>
      <c r="B34" s="67"/>
      <c r="C34" s="105"/>
      <c r="D34" s="105"/>
      <c r="E34" s="105"/>
    </row>
    <row r="35" spans="1:5" ht="15" customHeight="1">
      <c r="A35" s="64" t="s">
        <v>242</v>
      </c>
      <c r="B35" s="65"/>
      <c r="C35" s="104">
        <f>C24+C29+C33</f>
        <v>-21421</v>
      </c>
      <c r="D35" s="104">
        <f>D24+D29+D33</f>
        <v>-71904</v>
      </c>
      <c r="E35" s="104">
        <f>E24+E29+E33</f>
        <v>6626</v>
      </c>
    </row>
    <row r="36" spans="1:5" ht="15" customHeight="1">
      <c r="A36" s="70"/>
      <c r="B36" s="67"/>
      <c r="C36" s="105"/>
      <c r="D36" s="105"/>
      <c r="E36" s="105"/>
    </row>
    <row r="37" spans="1:9" ht="15" customHeight="1">
      <c r="A37" s="64" t="s">
        <v>243</v>
      </c>
      <c r="B37" s="65"/>
      <c r="C37" s="104"/>
      <c r="D37" s="104"/>
      <c r="E37" s="104"/>
      <c r="H37" s="197"/>
      <c r="I37" s="198"/>
    </row>
    <row r="38" spans="1:5" s="72" customFormat="1" ht="15" customHeight="1">
      <c r="A38" s="66" t="s">
        <v>380</v>
      </c>
      <c r="B38" s="67">
        <v>7</v>
      </c>
      <c r="C38" s="105"/>
      <c r="D38" s="105"/>
      <c r="E38" s="105"/>
    </row>
    <row r="39" spans="1:5" s="72" customFormat="1" ht="15" customHeight="1">
      <c r="A39" s="66" t="s">
        <v>547</v>
      </c>
      <c r="B39" s="67">
        <v>15</v>
      </c>
      <c r="C39" s="105">
        <v>23702</v>
      </c>
      <c r="D39" s="105">
        <v>73627</v>
      </c>
      <c r="E39" s="105">
        <v>4506</v>
      </c>
    </row>
    <row r="40" spans="1:5" ht="15" customHeight="1">
      <c r="A40" s="69" t="s">
        <v>244</v>
      </c>
      <c r="B40" s="67"/>
      <c r="C40" s="105">
        <f>SUBTOTAL(9,C38:C39)</f>
        <v>23702</v>
      </c>
      <c r="D40" s="105">
        <f>SUBTOTAL(9,D38:D39)</f>
        <v>73627</v>
      </c>
      <c r="E40" s="105">
        <f>SUBTOTAL(9,E38:E39)</f>
        <v>4506</v>
      </c>
    </row>
    <row r="41" spans="1:5" ht="15" customHeight="1">
      <c r="A41" s="69"/>
      <c r="B41" s="67"/>
      <c r="C41" s="105"/>
      <c r="D41" s="105"/>
      <c r="E41" s="105"/>
    </row>
    <row r="42" spans="1:5" ht="15" customHeight="1">
      <c r="A42" s="64" t="s">
        <v>254</v>
      </c>
      <c r="B42" s="67"/>
      <c r="C42" s="104">
        <f>C35+C40</f>
        <v>2281</v>
      </c>
      <c r="D42" s="104">
        <f>D35+D40</f>
        <v>1723</v>
      </c>
      <c r="E42" s="104">
        <f>E35+E40</f>
        <v>11132</v>
      </c>
    </row>
    <row r="43" spans="1:5" ht="15" customHeight="1">
      <c r="A43" s="64"/>
      <c r="B43" s="67"/>
      <c r="C43" s="104"/>
      <c r="D43" s="104"/>
      <c r="E43" s="104"/>
    </row>
    <row r="44" spans="1:5" ht="15" customHeight="1">
      <c r="A44" s="69" t="s">
        <v>386</v>
      </c>
      <c r="B44" s="67">
        <v>8</v>
      </c>
      <c r="C44" s="105">
        <v>2281</v>
      </c>
      <c r="D44" s="105">
        <v>1723</v>
      </c>
      <c r="E44" s="105">
        <v>11132</v>
      </c>
    </row>
    <row r="45" spans="1:5" ht="15" customHeight="1">
      <c r="A45" s="264" t="s">
        <v>512</v>
      </c>
      <c r="B45" s="75"/>
      <c r="C45" s="265">
        <v>2281</v>
      </c>
      <c r="D45" s="265">
        <v>1723</v>
      </c>
      <c r="E45" s="377">
        <v>11132</v>
      </c>
    </row>
    <row r="46" spans="1:5" ht="15" customHeight="1">
      <c r="A46" s="266" t="s">
        <v>513</v>
      </c>
      <c r="B46" s="75"/>
      <c r="C46" s="340">
        <f>SUBTOTAL(9,C45:C45)</f>
        <v>2281</v>
      </c>
      <c r="D46" s="340">
        <f>SUBTOTAL(9,D45:D45)</f>
        <v>1723</v>
      </c>
      <c r="E46" s="340">
        <f>SUBTOTAL(9,E45:E45)</f>
        <v>11132</v>
      </c>
    </row>
    <row r="47" spans="1:5" ht="15" customHeight="1">
      <c r="A47" s="69"/>
      <c r="B47" s="67"/>
      <c r="C47" s="105"/>
      <c r="D47" s="105"/>
      <c r="E47" s="105"/>
    </row>
    <row r="48" spans="1:5" ht="15" customHeight="1">
      <c r="A48" s="64" t="s">
        <v>245</v>
      </c>
      <c r="B48" s="65"/>
      <c r="C48" s="104"/>
      <c r="D48" s="104"/>
      <c r="E48" s="104"/>
    </row>
    <row r="49" spans="1:5" s="72" customFormat="1" ht="15" customHeight="1">
      <c r="A49" s="66" t="s">
        <v>246</v>
      </c>
      <c r="B49" s="67">
        <v>9</v>
      </c>
      <c r="C49" s="105"/>
      <c r="D49" s="105"/>
      <c r="E49" s="105"/>
    </row>
    <row r="50" spans="1:5" s="72" customFormat="1" ht="15" customHeight="1">
      <c r="A50" s="66" t="s">
        <v>247</v>
      </c>
      <c r="B50" s="67">
        <v>9</v>
      </c>
      <c r="C50" s="105"/>
      <c r="D50" s="105"/>
      <c r="E50" s="105"/>
    </row>
    <row r="51" spans="1:5" s="72" customFormat="1" ht="15" customHeight="1">
      <c r="A51" s="66" t="s">
        <v>248</v>
      </c>
      <c r="B51" s="67">
        <v>9</v>
      </c>
      <c r="C51" s="105"/>
      <c r="D51" s="105"/>
      <c r="E51" s="105"/>
    </row>
    <row r="52" spans="1:5" ht="15" customHeight="1">
      <c r="A52" s="69" t="s">
        <v>249</v>
      </c>
      <c r="B52" s="71"/>
      <c r="C52" s="105">
        <f>C49+C50-C51</f>
        <v>0</v>
      </c>
      <c r="D52" s="105">
        <f>D49+D50-D51</f>
        <v>0</v>
      </c>
      <c r="E52" s="105">
        <f>E49+E50-E51</f>
        <v>0</v>
      </c>
    </row>
    <row r="53" spans="1:5" ht="15" customHeight="1">
      <c r="A53" s="69"/>
      <c r="B53" s="71"/>
      <c r="C53" s="105"/>
      <c r="D53" s="105"/>
      <c r="E53" s="105"/>
    </row>
    <row r="54" spans="1:5" ht="15" customHeight="1">
      <c r="A54" s="64" t="s">
        <v>250</v>
      </c>
      <c r="B54" s="65"/>
      <c r="C54" s="104"/>
      <c r="D54" s="104"/>
      <c r="E54" s="104"/>
    </row>
    <row r="55" spans="1:5" s="72" customFormat="1" ht="15" customHeight="1">
      <c r="A55" s="66" t="s">
        <v>251</v>
      </c>
      <c r="B55" s="67">
        <v>10</v>
      </c>
      <c r="C55" s="105">
        <v>17841</v>
      </c>
      <c r="D55" s="105">
        <v>15568</v>
      </c>
      <c r="E55" s="105">
        <v>93400</v>
      </c>
    </row>
    <row r="56" spans="1:5" s="72" customFormat="1" ht="15" customHeight="1">
      <c r="A56" s="66" t="s">
        <v>252</v>
      </c>
      <c r="B56" s="67">
        <v>10</v>
      </c>
      <c r="C56" s="105">
        <v>17841</v>
      </c>
      <c r="D56" s="105">
        <v>15568</v>
      </c>
      <c r="E56" s="105">
        <v>93400</v>
      </c>
    </row>
    <row r="57" spans="1:5" ht="15" customHeight="1">
      <c r="A57" s="69" t="s">
        <v>253</v>
      </c>
      <c r="B57" s="71"/>
      <c r="C57" s="105">
        <f>C55-C56</f>
        <v>0</v>
      </c>
      <c r="D57" s="105">
        <f>D55-D56</f>
        <v>0</v>
      </c>
      <c r="E57" s="105">
        <f>E55-E56</f>
        <v>0</v>
      </c>
    </row>
    <row r="58" spans="1:5" ht="15" customHeight="1">
      <c r="A58" s="70"/>
      <c r="B58" s="67"/>
      <c r="C58" s="105"/>
      <c r="D58" s="105"/>
      <c r="E58" s="10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workbookViewId="0" topLeftCell="A1">
      <selection activeCell="J12" sqref="J12"/>
    </sheetView>
  </sheetViews>
  <sheetFormatPr defaultColWidth="11.421875" defaultRowHeight="15" customHeight="1"/>
  <cols>
    <col min="3" max="3" width="15.7109375" style="0" customWidth="1"/>
    <col min="10" max="10" width="12.28125" style="0" customWidth="1"/>
  </cols>
  <sheetData>
    <row r="2" spans="1:12" ht="15" customHeight="1">
      <c r="A2" s="21" t="s">
        <v>431</v>
      </c>
      <c r="B2" s="21"/>
      <c r="C2" s="21"/>
      <c r="D2" s="22"/>
      <c r="E2" s="22"/>
      <c r="F2" s="22"/>
      <c r="G2" s="22"/>
      <c r="H2" s="22"/>
      <c r="I2" s="22"/>
      <c r="J2" s="23"/>
      <c r="K2" s="6"/>
      <c r="L2" s="7"/>
    </row>
    <row r="3" spans="1:12" ht="24" customHeight="1">
      <c r="A3" s="37"/>
      <c r="B3" s="1"/>
      <c r="C3" s="1"/>
      <c r="D3" s="46" t="s">
        <v>208</v>
      </c>
      <c r="E3" s="47" t="s">
        <v>209</v>
      </c>
      <c r="F3" s="47" t="s">
        <v>210</v>
      </c>
      <c r="G3" s="47" t="s">
        <v>211</v>
      </c>
      <c r="H3" s="47" t="s">
        <v>212</v>
      </c>
      <c r="I3" s="47" t="s">
        <v>213</v>
      </c>
      <c r="J3" s="47" t="s">
        <v>214</v>
      </c>
      <c r="K3" s="47" t="s">
        <v>215</v>
      </c>
      <c r="L3" s="48" t="s">
        <v>216</v>
      </c>
    </row>
    <row r="4" spans="1:12" ht="15" customHeight="1">
      <c r="A4" s="37"/>
      <c r="B4" s="1"/>
      <c r="C4" s="1"/>
      <c r="D4" s="37"/>
      <c r="E4" s="37"/>
      <c r="F4" s="37"/>
      <c r="G4" s="37"/>
      <c r="H4" s="37"/>
      <c r="I4" s="37"/>
      <c r="J4" s="37"/>
      <c r="K4" s="37"/>
      <c r="L4" s="37"/>
    </row>
    <row r="5" spans="1:12" ht="15" customHeight="1">
      <c r="A5" s="37" t="s">
        <v>760</v>
      </c>
      <c r="B5" s="1"/>
      <c r="C5" s="1"/>
      <c r="D5" s="128">
        <v>771074</v>
      </c>
      <c r="E5" s="126">
        <v>13027958</v>
      </c>
      <c r="F5" s="126">
        <v>80371</v>
      </c>
      <c r="G5" s="126">
        <v>324623</v>
      </c>
      <c r="H5" s="126">
        <v>0</v>
      </c>
      <c r="I5" s="126">
        <v>0</v>
      </c>
      <c r="J5" s="126">
        <v>54511</v>
      </c>
      <c r="K5" s="126">
        <v>1822568</v>
      </c>
      <c r="L5" s="125">
        <f aca="true" t="shared" si="0" ref="L5:L14">SUM(D5:K5)</f>
        <v>16081105</v>
      </c>
    </row>
    <row r="6" spans="1:12" ht="15" customHeight="1">
      <c r="A6" s="37" t="s">
        <v>756</v>
      </c>
      <c r="B6" s="1"/>
      <c r="C6" s="1"/>
      <c r="D6" s="126">
        <v>0</v>
      </c>
      <c r="E6" s="129">
        <v>0</v>
      </c>
      <c r="F6" s="126">
        <v>0</v>
      </c>
      <c r="G6" s="126">
        <v>38438</v>
      </c>
      <c r="H6" s="126">
        <v>0</v>
      </c>
      <c r="I6" s="126">
        <v>0</v>
      </c>
      <c r="J6" s="126">
        <v>725</v>
      </c>
      <c r="K6" s="126">
        <v>31147</v>
      </c>
      <c r="L6" s="125">
        <f t="shared" si="0"/>
        <v>70310</v>
      </c>
    </row>
    <row r="7" spans="1:12" ht="15" customHeight="1">
      <c r="A7" s="37" t="s">
        <v>750</v>
      </c>
      <c r="B7" s="1"/>
      <c r="C7" s="1"/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5">
        <f t="shared" si="0"/>
        <v>0</v>
      </c>
    </row>
    <row r="8" spans="1:12" ht="15" customHeight="1">
      <c r="A8" s="37" t="s">
        <v>217</v>
      </c>
      <c r="B8" s="1"/>
      <c r="C8" s="1"/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f t="shared" si="0"/>
        <v>0</v>
      </c>
    </row>
    <row r="9" spans="1:12" ht="15" customHeight="1">
      <c r="A9" s="37" t="s">
        <v>751</v>
      </c>
      <c r="B9" s="1"/>
      <c r="C9" s="1"/>
      <c r="D9" s="125">
        <f aca="true" t="shared" si="1" ref="D9:J9">SUM(D5:D8)</f>
        <v>771074</v>
      </c>
      <c r="E9" s="125">
        <f t="shared" si="1"/>
        <v>13027958</v>
      </c>
      <c r="F9" s="125">
        <f t="shared" si="1"/>
        <v>80371</v>
      </c>
      <c r="G9" s="125">
        <f t="shared" si="1"/>
        <v>363061</v>
      </c>
      <c r="H9" s="125">
        <f t="shared" si="1"/>
        <v>0</v>
      </c>
      <c r="I9" s="125">
        <f t="shared" si="1"/>
        <v>0</v>
      </c>
      <c r="J9" s="125">
        <f t="shared" si="1"/>
        <v>55236</v>
      </c>
      <c r="K9" s="125">
        <f>SUM(K5:K7)</f>
        <v>1853715</v>
      </c>
      <c r="L9" s="125">
        <f t="shared" si="0"/>
        <v>16151415</v>
      </c>
    </row>
    <row r="10" spans="1:12" ht="15" customHeight="1">
      <c r="A10" s="37" t="s">
        <v>761</v>
      </c>
      <c r="B10" s="1"/>
      <c r="C10" s="1"/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f t="shared" si="0"/>
        <v>0</v>
      </c>
    </row>
    <row r="11" spans="1:12" ht="15" customHeight="1">
      <c r="A11" s="37" t="s">
        <v>757</v>
      </c>
      <c r="B11" s="1"/>
      <c r="C11" s="1"/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5">
        <f t="shared" si="0"/>
        <v>0</v>
      </c>
    </row>
    <row r="12" spans="1:12" ht="15" customHeight="1">
      <c r="A12" s="37" t="s">
        <v>762</v>
      </c>
      <c r="B12" s="1"/>
      <c r="C12" s="1"/>
      <c r="D12" s="126">
        <v>0</v>
      </c>
      <c r="E12" s="126">
        <v>5392993</v>
      </c>
      <c r="F12" s="128">
        <v>0</v>
      </c>
      <c r="G12" s="126">
        <v>0</v>
      </c>
      <c r="H12" s="128">
        <v>0</v>
      </c>
      <c r="I12" s="128">
        <v>0</v>
      </c>
      <c r="J12" s="126">
        <v>17360</v>
      </c>
      <c r="K12" s="126">
        <v>1137149</v>
      </c>
      <c r="L12" s="125">
        <f t="shared" si="0"/>
        <v>6547502</v>
      </c>
    </row>
    <row r="13" spans="1:12" ht="15" customHeight="1">
      <c r="A13" s="37" t="s">
        <v>758</v>
      </c>
      <c r="B13" s="1"/>
      <c r="C13" s="1"/>
      <c r="D13" s="126">
        <v>0</v>
      </c>
      <c r="E13" s="126">
        <v>133375</v>
      </c>
      <c r="F13" s="128">
        <v>0</v>
      </c>
      <c r="G13" s="126">
        <v>0</v>
      </c>
      <c r="H13" s="128">
        <v>0</v>
      </c>
      <c r="I13" s="128">
        <v>0</v>
      </c>
      <c r="J13" s="126">
        <v>1198</v>
      </c>
      <c r="K13" s="126">
        <v>64780</v>
      </c>
      <c r="L13" s="125">
        <f t="shared" si="0"/>
        <v>199353</v>
      </c>
    </row>
    <row r="14" spans="1:12" ht="15" customHeight="1">
      <c r="A14" s="37" t="s">
        <v>759</v>
      </c>
      <c r="B14" s="1"/>
      <c r="C14" s="1"/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30">
        <f t="shared" si="0"/>
        <v>0</v>
      </c>
    </row>
    <row r="15" spans="1:12" ht="15" customHeight="1">
      <c r="A15" s="41" t="s">
        <v>755</v>
      </c>
      <c r="B15" s="1"/>
      <c r="C15" s="1"/>
      <c r="D15" s="127">
        <f aca="true" t="shared" si="2" ref="D15:L15">D9-D10-D11-D12-D13-D14</f>
        <v>771074</v>
      </c>
      <c r="E15" s="127">
        <f t="shared" si="2"/>
        <v>7501590</v>
      </c>
      <c r="F15" s="127">
        <f t="shared" si="2"/>
        <v>80371</v>
      </c>
      <c r="G15" s="127">
        <f t="shared" si="2"/>
        <v>363061</v>
      </c>
      <c r="H15" s="127">
        <f t="shared" si="2"/>
        <v>0</v>
      </c>
      <c r="I15" s="127">
        <f t="shared" si="2"/>
        <v>0</v>
      </c>
      <c r="J15" s="127">
        <f t="shared" si="2"/>
        <v>36678</v>
      </c>
      <c r="K15" s="127">
        <f t="shared" si="2"/>
        <v>651786</v>
      </c>
      <c r="L15" s="127">
        <f t="shared" si="2"/>
        <v>9404560</v>
      </c>
    </row>
    <row r="16" spans="1:12" ht="1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1"/>
      <c r="L16" s="1"/>
    </row>
    <row r="17" spans="1:12" ht="24" customHeight="1">
      <c r="A17" s="37" t="s">
        <v>205</v>
      </c>
      <c r="B17" s="1"/>
      <c r="C17" s="1"/>
      <c r="D17" s="43" t="s">
        <v>218</v>
      </c>
      <c r="E17" s="43" t="s">
        <v>219</v>
      </c>
      <c r="F17" s="43" t="s">
        <v>220</v>
      </c>
      <c r="G17" s="43" t="s">
        <v>218</v>
      </c>
      <c r="H17" s="43" t="s">
        <v>206</v>
      </c>
      <c r="I17" s="43" t="s">
        <v>206</v>
      </c>
      <c r="J17" s="49" t="s">
        <v>221</v>
      </c>
      <c r="K17" s="49" t="s">
        <v>221</v>
      </c>
      <c r="L17" s="50"/>
    </row>
    <row r="18" spans="1:12" s="8" customFormat="1" ht="15" customHeight="1">
      <c r="A18" s="218"/>
      <c r="D18" s="219"/>
      <c r="E18" s="219"/>
      <c r="F18" s="219"/>
      <c r="G18" s="219"/>
      <c r="H18" s="219"/>
      <c r="I18" s="219"/>
      <c r="J18" s="220"/>
      <c r="K18" s="220"/>
      <c r="L18" s="221"/>
    </row>
    <row r="19" spans="1:12" s="8" customFormat="1" ht="15" customHeight="1">
      <c r="A19" s="218" t="s">
        <v>495</v>
      </c>
      <c r="D19" s="219"/>
      <c r="E19" s="219"/>
      <c r="F19" s="219"/>
      <c r="G19" s="219"/>
      <c r="H19" s="219"/>
      <c r="I19" s="219"/>
      <c r="J19" s="220"/>
      <c r="K19" s="220"/>
      <c r="L19" s="221"/>
    </row>
    <row r="20" spans="1:12" s="8" customFormat="1" ht="15" customHeight="1">
      <c r="A20" s="218"/>
      <c r="D20" s="219"/>
      <c r="E20" s="219"/>
      <c r="F20" s="219"/>
      <c r="G20" s="219"/>
      <c r="H20" s="219"/>
      <c r="I20" s="219"/>
      <c r="J20" s="220"/>
      <c r="K20" s="220"/>
      <c r="L20" s="221"/>
    </row>
    <row r="21" spans="1:12" s="8" customFormat="1" ht="15" customHeight="1">
      <c r="A21" s="218" t="s">
        <v>496</v>
      </c>
      <c r="D21" s="219"/>
      <c r="E21" s="222">
        <v>0</v>
      </c>
      <c r="F21" s="219"/>
      <c r="G21" s="219"/>
      <c r="H21" s="219"/>
      <c r="I21" s="219"/>
      <c r="J21" s="220"/>
      <c r="K21" s="220"/>
      <c r="L21" s="221"/>
    </row>
    <row r="22" spans="1:12" s="8" customFormat="1" ht="15" customHeight="1">
      <c r="A22" s="227" t="s">
        <v>498</v>
      </c>
      <c r="B22" s="228"/>
      <c r="C22" s="228"/>
      <c r="D22" s="229"/>
      <c r="E22" s="230">
        <v>0</v>
      </c>
      <c r="F22" s="219"/>
      <c r="G22" s="219"/>
      <c r="H22" s="219"/>
      <c r="I22" s="219"/>
      <c r="J22" s="220"/>
      <c r="K22" s="220"/>
      <c r="L22" s="221"/>
    </row>
    <row r="23" spans="1:12" s="8" customFormat="1" ht="15" customHeight="1">
      <c r="A23" s="231" t="s">
        <v>497</v>
      </c>
      <c r="B23" s="232"/>
      <c r="C23" s="232"/>
      <c r="D23" s="233"/>
      <c r="E23" s="234">
        <f>E21-E22</f>
        <v>0</v>
      </c>
      <c r="F23" s="234">
        <f aca="true" t="shared" si="3" ref="F23:L23">F21-F22</f>
        <v>0</v>
      </c>
      <c r="G23" s="234">
        <f t="shared" si="3"/>
        <v>0</v>
      </c>
      <c r="H23" s="234">
        <f t="shared" si="3"/>
        <v>0</v>
      </c>
      <c r="I23" s="234">
        <f t="shared" si="3"/>
        <v>0</v>
      </c>
      <c r="J23" s="234">
        <f t="shared" si="3"/>
        <v>0</v>
      </c>
      <c r="K23" s="234">
        <f t="shared" si="3"/>
        <v>0</v>
      </c>
      <c r="L23" s="234">
        <f t="shared" si="3"/>
        <v>0</v>
      </c>
    </row>
    <row r="24" spans="1:12" s="8" customFormat="1" ht="15" customHeight="1">
      <c r="A24" s="223"/>
      <c r="B24" s="224"/>
      <c r="C24" s="224"/>
      <c r="D24" s="225"/>
      <c r="E24" s="222"/>
      <c r="F24" s="219"/>
      <c r="G24" s="219"/>
      <c r="H24" s="219"/>
      <c r="I24" s="219"/>
      <c r="J24" s="220"/>
      <c r="K24" s="220"/>
      <c r="L24" s="221"/>
    </row>
    <row r="25" spans="1:12" s="8" customFormat="1" ht="15" customHeight="1">
      <c r="A25" s="500" t="s">
        <v>169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</row>
    <row r="26" spans="1:12" s="8" customFormat="1" ht="15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</row>
    <row r="27" spans="1:12" s="8" customFormat="1" ht="15" customHeight="1">
      <c r="A27"/>
      <c r="B27"/>
      <c r="C27"/>
      <c r="D27"/>
      <c r="E27"/>
      <c r="F27"/>
      <c r="G27"/>
      <c r="H27"/>
      <c r="I27"/>
      <c r="J27"/>
      <c r="K27"/>
      <c r="L27"/>
    </row>
    <row r="30" spans="1:4" ht="15" customHeight="1">
      <c r="A30" s="37" t="s">
        <v>205</v>
      </c>
      <c r="B30" s="1"/>
      <c r="C30" s="1"/>
      <c r="D30" s="43"/>
    </row>
    <row r="31" spans="1:4" ht="15" customHeight="1">
      <c r="A31" s="218"/>
      <c r="B31" s="8"/>
      <c r="C31" s="8"/>
      <c r="D31" s="219"/>
    </row>
    <row r="32" spans="1:4" ht="15" customHeight="1">
      <c r="A32" s="443" t="s">
        <v>208</v>
      </c>
      <c r="B32" s="8"/>
      <c r="C32" s="224"/>
      <c r="D32" s="224" t="s">
        <v>218</v>
      </c>
    </row>
    <row r="33" spans="1:4" ht="15" customHeight="1">
      <c r="A33" s="443" t="s">
        <v>117</v>
      </c>
      <c r="B33" s="224"/>
      <c r="C33" s="224"/>
      <c r="D33" s="224"/>
    </row>
    <row r="34" spans="1:4" ht="15" customHeight="1">
      <c r="A34" s="224" t="s">
        <v>118</v>
      </c>
      <c r="B34" s="224"/>
      <c r="C34" s="224"/>
      <c r="D34" s="224" t="s">
        <v>119</v>
      </c>
    </row>
    <row r="35" spans="1:4" ht="15" customHeight="1">
      <c r="A35" s="224" t="s">
        <v>120</v>
      </c>
      <c r="B35" s="224"/>
      <c r="C35" s="224"/>
      <c r="D35" s="224" t="s">
        <v>121</v>
      </c>
    </row>
    <row r="36" spans="1:4" ht="15" customHeight="1">
      <c r="A36" s="224" t="s">
        <v>122</v>
      </c>
      <c r="B36" s="224"/>
      <c r="C36" s="224"/>
      <c r="D36" s="224" t="s">
        <v>119</v>
      </c>
    </row>
    <row r="37" spans="1:4" ht="15" customHeight="1">
      <c r="A37" s="224" t="s">
        <v>123</v>
      </c>
      <c r="B37" s="224"/>
      <c r="C37" s="224"/>
      <c r="D37" s="224" t="s">
        <v>124</v>
      </c>
    </row>
    <row r="38" spans="1:4" ht="15" customHeight="1">
      <c r="A38" s="224" t="s">
        <v>125</v>
      </c>
      <c r="B38" s="224"/>
      <c r="C38" s="224"/>
      <c r="D38" s="224" t="s">
        <v>121</v>
      </c>
    </row>
    <row r="39" spans="1:4" ht="15" customHeight="1">
      <c r="A39" s="224" t="s">
        <v>126</v>
      </c>
      <c r="B39" s="224"/>
      <c r="C39" s="224"/>
      <c r="D39" s="224" t="s">
        <v>127</v>
      </c>
    </row>
    <row r="40" spans="1:4" ht="15" customHeight="1">
      <c r="A40" s="443" t="s">
        <v>128</v>
      </c>
      <c r="B40" s="224"/>
      <c r="C40" s="224"/>
      <c r="D40" s="224" t="s">
        <v>129</v>
      </c>
    </row>
    <row r="41" spans="1:4" ht="15" customHeight="1">
      <c r="A41" s="443" t="s">
        <v>211</v>
      </c>
      <c r="B41" s="224"/>
      <c r="C41" s="224"/>
      <c r="D41" s="224" t="s">
        <v>129</v>
      </c>
    </row>
    <row r="42" spans="1:4" ht="15" customHeight="1">
      <c r="A42" s="443" t="s">
        <v>130</v>
      </c>
      <c r="B42" s="224"/>
      <c r="C42" s="224"/>
      <c r="D42" s="224"/>
    </row>
    <row r="43" spans="1:4" ht="15" customHeight="1">
      <c r="A43" s="224" t="s">
        <v>131</v>
      </c>
      <c r="B43" s="224"/>
      <c r="C43" s="224"/>
      <c r="D43" s="224" t="s">
        <v>132</v>
      </c>
    </row>
    <row r="44" spans="1:4" ht="15" customHeight="1">
      <c r="A44" s="224" t="s">
        <v>133</v>
      </c>
      <c r="B44" s="224"/>
      <c r="C44" s="224"/>
      <c r="D44" s="224" t="s">
        <v>134</v>
      </c>
    </row>
    <row r="45" spans="1:4" ht="15" customHeight="1">
      <c r="A45" s="443" t="s">
        <v>135</v>
      </c>
      <c r="B45" s="224"/>
      <c r="C45" s="224"/>
      <c r="D45" s="224"/>
    </row>
    <row r="46" spans="1:4" ht="15" customHeight="1">
      <c r="A46" s="224" t="s">
        <v>136</v>
      </c>
      <c r="B46" s="224"/>
      <c r="C46" s="224"/>
      <c r="D46" s="224" t="s">
        <v>124</v>
      </c>
    </row>
    <row r="47" spans="1:4" ht="15" customHeight="1">
      <c r="A47" s="224" t="s">
        <v>137</v>
      </c>
      <c r="B47" s="224"/>
      <c r="C47" s="224"/>
      <c r="D47" s="224" t="s">
        <v>138</v>
      </c>
    </row>
    <row r="48" spans="1:4" ht="15" customHeight="1">
      <c r="A48" s="224" t="s">
        <v>139</v>
      </c>
      <c r="B48" s="224"/>
      <c r="C48" s="224"/>
      <c r="D48" s="224" t="s">
        <v>140</v>
      </c>
    </row>
    <row r="49" spans="1:4" ht="15" customHeight="1">
      <c r="A49" s="224" t="s">
        <v>141</v>
      </c>
      <c r="B49" s="224"/>
      <c r="C49" s="224"/>
      <c r="D49" s="224" t="s">
        <v>142</v>
      </c>
    </row>
    <row r="50" spans="1:4" ht="15" customHeight="1">
      <c r="A50" s="224" t="s">
        <v>143</v>
      </c>
      <c r="B50" s="224"/>
      <c r="C50" s="224"/>
      <c r="D50" s="224" t="s">
        <v>144</v>
      </c>
    </row>
    <row r="51" spans="1:4" ht="15" customHeight="1">
      <c r="A51" s="224"/>
      <c r="B51" s="224"/>
      <c r="C51" s="224"/>
      <c r="D51" s="224"/>
    </row>
    <row r="52" spans="1:4" ht="15" customHeight="1">
      <c r="A52" s="224" t="s">
        <v>145</v>
      </c>
      <c r="B52" s="224"/>
      <c r="C52" s="224"/>
      <c r="D52" s="224"/>
    </row>
  </sheetData>
  <sheetProtection/>
  <mergeCells count="1">
    <mergeCell ref="A25:L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G3" sqref="G3"/>
    </sheetView>
  </sheetViews>
  <sheetFormatPr defaultColWidth="11.421875" defaultRowHeight="15" customHeight="1"/>
  <cols>
    <col min="5" max="5" width="13.421875" style="0" customWidth="1"/>
  </cols>
  <sheetData>
    <row r="2" spans="1:9" ht="15" customHeight="1">
      <c r="A2" s="6" t="s">
        <v>432</v>
      </c>
      <c r="B2" s="7"/>
      <c r="C2" s="7"/>
      <c r="D2" s="7"/>
      <c r="E2" s="7"/>
      <c r="F2" s="7"/>
      <c r="G2" s="6"/>
      <c r="H2" s="7"/>
      <c r="I2" s="7"/>
    </row>
    <row r="3" spans="1:9" ht="15" customHeight="1">
      <c r="A3" s="58"/>
      <c r="B3" s="11"/>
      <c r="C3" s="11"/>
      <c r="D3" s="11"/>
      <c r="E3" s="11"/>
      <c r="F3" s="11"/>
      <c r="G3" s="58"/>
      <c r="H3" s="11"/>
      <c r="I3" s="11"/>
    </row>
    <row r="4" spans="1:9" ht="15" customHeight="1">
      <c r="A4" s="58"/>
      <c r="B4" s="11"/>
      <c r="C4" s="11"/>
      <c r="D4" s="11"/>
      <c r="E4" s="11"/>
      <c r="F4" s="11"/>
      <c r="G4" s="101">
        <f>Resultatregnskap!C5</f>
        <v>40663</v>
      </c>
      <c r="H4" s="102">
        <f>Resultatregnskap!D5</f>
        <v>40298</v>
      </c>
      <c r="I4" s="102">
        <f>Resultatregnskap!E5</f>
        <v>40543</v>
      </c>
    </row>
    <row r="5" spans="1:9" ht="15" customHeight="1">
      <c r="A5" s="139" t="s">
        <v>237</v>
      </c>
      <c r="B5" s="139"/>
      <c r="C5" s="139"/>
      <c r="D5" s="139"/>
      <c r="E5" s="139"/>
      <c r="F5" s="26"/>
      <c r="G5" s="113"/>
      <c r="H5" s="114"/>
      <c r="I5" s="114"/>
    </row>
    <row r="6" spans="1:9" ht="15" customHeight="1">
      <c r="A6" s="140"/>
      <c r="B6" s="140"/>
      <c r="C6" s="140"/>
      <c r="D6" s="139"/>
      <c r="E6" s="139"/>
      <c r="F6" s="139"/>
      <c r="G6" s="113"/>
      <c r="H6" s="114"/>
      <c r="I6" s="114"/>
    </row>
    <row r="7" spans="1:9" ht="15" customHeight="1">
      <c r="A7" s="140" t="s">
        <v>400</v>
      </c>
      <c r="B7" s="140"/>
      <c r="C7" s="140"/>
      <c r="D7" s="139"/>
      <c r="E7" s="139"/>
      <c r="F7" s="139"/>
      <c r="G7" s="113"/>
      <c r="H7" s="114"/>
      <c r="I7" s="114">
        <v>68</v>
      </c>
    </row>
    <row r="8" spans="1:9" ht="15" customHeight="1">
      <c r="A8" s="140" t="s">
        <v>168</v>
      </c>
      <c r="B8" s="140"/>
      <c r="C8" s="140"/>
      <c r="D8" s="139"/>
      <c r="E8" s="139"/>
      <c r="F8" s="139"/>
      <c r="G8" s="113"/>
      <c r="H8" s="114"/>
      <c r="I8" s="114">
        <v>682</v>
      </c>
    </row>
    <row r="9" spans="1:9" ht="15" customHeight="1">
      <c r="A9" s="140" t="s">
        <v>43</v>
      </c>
      <c r="B9" s="140"/>
      <c r="C9" s="140"/>
      <c r="D9" s="139"/>
      <c r="E9" s="139"/>
      <c r="F9" s="139"/>
      <c r="G9" s="113"/>
      <c r="H9" s="114"/>
      <c r="I9" s="114">
        <v>265</v>
      </c>
    </row>
    <row r="10" spans="1:9" ht="15" customHeight="1">
      <c r="A10" s="140" t="s">
        <v>401</v>
      </c>
      <c r="B10" s="140"/>
      <c r="C10" s="140"/>
      <c r="D10" s="139"/>
      <c r="E10" s="139"/>
      <c r="F10" s="139"/>
      <c r="G10" s="113">
        <v>698</v>
      </c>
      <c r="H10" s="114">
        <v>920</v>
      </c>
      <c r="I10" s="114">
        <v>1911</v>
      </c>
    </row>
    <row r="11" spans="1:9" ht="15" customHeight="1">
      <c r="A11" s="140" t="s">
        <v>108</v>
      </c>
      <c r="B11" s="140"/>
      <c r="C11" s="140"/>
      <c r="D11" s="139"/>
      <c r="E11" s="139"/>
      <c r="F11" s="139"/>
      <c r="G11" s="113"/>
      <c r="H11" s="114"/>
      <c r="I11" s="114"/>
    </row>
    <row r="12" spans="1:9" ht="15" customHeight="1">
      <c r="A12" s="51" t="s">
        <v>402</v>
      </c>
      <c r="B12" s="51"/>
      <c r="C12" s="51"/>
      <c r="D12" s="141"/>
      <c r="E12" s="141"/>
      <c r="F12" s="142"/>
      <c r="G12" s="113"/>
      <c r="H12" s="114"/>
      <c r="I12" s="114"/>
    </row>
    <row r="13" spans="1:9" ht="15" customHeight="1">
      <c r="A13" s="143" t="s">
        <v>403</v>
      </c>
      <c r="B13" s="143"/>
      <c r="C13" s="143"/>
      <c r="D13" s="144"/>
      <c r="E13" s="144"/>
      <c r="F13" s="145"/>
      <c r="G13" s="119">
        <f>SUM(G7:G12)</f>
        <v>698</v>
      </c>
      <c r="H13" s="120">
        <f>SUM(H7:H12)</f>
        <v>920</v>
      </c>
      <c r="I13" s="120">
        <f>SUM(I7:I12)</f>
        <v>2926</v>
      </c>
    </row>
    <row r="14" spans="1:9" ht="15" customHeight="1">
      <c r="A14" s="146"/>
      <c r="B14" s="146"/>
      <c r="C14" s="146"/>
      <c r="D14" s="147"/>
      <c r="E14" s="147"/>
      <c r="F14" s="148"/>
      <c r="G14" s="115"/>
      <c r="H14" s="116"/>
      <c r="I14" s="116"/>
    </row>
    <row r="15" spans="1:9" ht="15" customHeight="1">
      <c r="A15" s="146" t="s">
        <v>238</v>
      </c>
      <c r="B15" s="146"/>
      <c r="C15" s="146"/>
      <c r="D15" s="149"/>
      <c r="E15" s="149"/>
      <c r="F15" s="26"/>
      <c r="G15" s="113"/>
      <c r="H15" s="114"/>
      <c r="I15" s="114"/>
    </row>
    <row r="16" spans="1:9" ht="15" customHeight="1">
      <c r="A16" s="51"/>
      <c r="B16" s="51"/>
      <c r="C16" s="51"/>
      <c r="D16" s="150"/>
      <c r="E16" s="150"/>
      <c r="F16" s="150"/>
      <c r="G16" s="113"/>
      <c r="H16" s="114"/>
      <c r="I16" s="114"/>
    </row>
    <row r="17" spans="1:9" ht="15" customHeight="1">
      <c r="A17" s="51" t="s">
        <v>404</v>
      </c>
      <c r="B17" s="51"/>
      <c r="C17" s="51"/>
      <c r="D17" s="150"/>
      <c r="E17" s="150"/>
      <c r="F17" s="150"/>
      <c r="G17" s="113">
        <v>10</v>
      </c>
      <c r="H17" s="114">
        <v>37</v>
      </c>
      <c r="I17" s="114">
        <v>103</v>
      </c>
    </row>
    <row r="18" spans="1:9" ht="15" customHeight="1">
      <c r="A18" s="51" t="s">
        <v>167</v>
      </c>
      <c r="B18" s="51"/>
      <c r="C18" s="51"/>
      <c r="D18" s="150"/>
      <c r="E18" s="150"/>
      <c r="F18" s="150"/>
      <c r="G18" s="113"/>
      <c r="H18" s="114"/>
      <c r="I18" s="114">
        <v>1568</v>
      </c>
    </row>
    <row r="19" spans="1:9" ht="15" customHeight="1">
      <c r="A19" s="51" t="s">
        <v>405</v>
      </c>
      <c r="B19" s="51"/>
      <c r="C19" s="51"/>
      <c r="D19" s="150"/>
      <c r="E19" s="150"/>
      <c r="F19" s="150"/>
      <c r="G19" s="113"/>
      <c r="H19" s="114"/>
      <c r="I19" s="114"/>
    </row>
    <row r="20" spans="1:9" ht="15" customHeight="1">
      <c r="A20" s="51" t="s">
        <v>406</v>
      </c>
      <c r="B20" s="51"/>
      <c r="C20" s="51"/>
      <c r="D20" s="150"/>
      <c r="E20" s="150"/>
      <c r="F20" s="150"/>
      <c r="G20" s="113">
        <v>321</v>
      </c>
      <c r="H20" s="114">
        <v>252</v>
      </c>
      <c r="I20" s="114">
        <v>1462</v>
      </c>
    </row>
    <row r="21" spans="1:9" ht="15" customHeight="1">
      <c r="A21" s="51" t="s">
        <v>407</v>
      </c>
      <c r="B21" s="51"/>
      <c r="C21" s="51"/>
      <c r="D21" s="151"/>
      <c r="E21" s="151"/>
      <c r="F21" s="142"/>
      <c r="G21" s="113">
        <v>26</v>
      </c>
      <c r="H21" s="114">
        <v>22</v>
      </c>
      <c r="I21" s="114">
        <v>60</v>
      </c>
    </row>
    <row r="22" spans="1:9" ht="15" customHeight="1">
      <c r="A22" s="152" t="s">
        <v>408</v>
      </c>
      <c r="B22" s="152"/>
      <c r="C22" s="152"/>
      <c r="D22" s="153"/>
      <c r="E22" s="153"/>
      <c r="F22" s="154"/>
      <c r="G22" s="119">
        <f>SUM(G17:G21)</f>
        <v>357</v>
      </c>
      <c r="H22" s="120">
        <f>SUM(H17:H21)</f>
        <v>311</v>
      </c>
      <c r="I22" s="120">
        <f>SUM(I17:I21)</f>
        <v>3193</v>
      </c>
    </row>
    <row r="23" spans="1:9" ht="15" customHeight="1">
      <c r="A23" s="24"/>
      <c r="B23" s="24"/>
      <c r="C23" s="24"/>
      <c r="D23" s="155"/>
      <c r="E23" s="155"/>
      <c r="F23" s="156"/>
      <c r="G23" s="115"/>
      <c r="H23" s="116"/>
      <c r="I23" s="116"/>
    </row>
    <row r="24" spans="1:9" ht="15" customHeight="1">
      <c r="A24" s="146" t="s">
        <v>240</v>
      </c>
      <c r="G24" s="108"/>
      <c r="H24" s="108"/>
      <c r="I24" s="108"/>
    </row>
    <row r="25" spans="7:9" ht="15" customHeight="1">
      <c r="G25" s="108"/>
      <c r="H25" s="108"/>
      <c r="I25" s="108"/>
    </row>
    <row r="26" spans="1:9" ht="15" customHeight="1">
      <c r="A26" s="140" t="s">
        <v>409</v>
      </c>
      <c r="B26" s="140"/>
      <c r="G26" s="108"/>
      <c r="H26" s="108"/>
      <c r="I26" s="108"/>
    </row>
    <row r="27" spans="1:9" ht="15" customHeight="1">
      <c r="A27" s="140" t="s">
        <v>410</v>
      </c>
      <c r="B27" s="140"/>
      <c r="G27" s="108"/>
      <c r="H27" s="108"/>
      <c r="I27" s="108"/>
    </row>
    <row r="28" spans="1:9" ht="15" customHeight="1">
      <c r="A28" s="152" t="s">
        <v>411</v>
      </c>
      <c r="B28" s="152"/>
      <c r="C28" s="152"/>
      <c r="D28" s="153"/>
      <c r="E28" s="153"/>
      <c r="F28" s="154"/>
      <c r="G28" s="119">
        <f>SUM(G26:G27)</f>
        <v>0</v>
      </c>
      <c r="H28" s="120">
        <f>SUM(H26:H27)</f>
        <v>0</v>
      </c>
      <c r="I28" s="120">
        <f>SUM(I26:I27)</f>
        <v>0</v>
      </c>
    </row>
    <row r="32" ht="15" customHeight="1">
      <c r="A32" s="157" t="s">
        <v>413</v>
      </c>
    </row>
    <row r="33" ht="15" customHeight="1">
      <c r="A33" s="157"/>
    </row>
    <row r="34" spans="5:7" ht="41.25" customHeight="1">
      <c r="E34" s="100">
        <f>I4</f>
        <v>40543</v>
      </c>
      <c r="F34" s="100">
        <f>G4</f>
        <v>40663</v>
      </c>
      <c r="G34" s="193" t="s">
        <v>414</v>
      </c>
    </row>
    <row r="35" spans="1:7" ht="15" customHeight="1">
      <c r="A35" t="s">
        <v>415</v>
      </c>
      <c r="E35" s="106">
        <v>5975</v>
      </c>
      <c r="F35" s="106">
        <v>5717</v>
      </c>
      <c r="G35" s="106">
        <f>SUM(E35:F35)/2</f>
        <v>5846</v>
      </c>
    </row>
    <row r="36" spans="1:7" ht="15" customHeight="1">
      <c r="A36" t="s">
        <v>416</v>
      </c>
      <c r="E36" s="106">
        <v>9533602</v>
      </c>
      <c r="F36" s="106">
        <v>9404560</v>
      </c>
      <c r="G36" s="106">
        <f>SUM(E36:F36)/2</f>
        <v>9469081</v>
      </c>
    </row>
    <row r="37" spans="1:7" ht="15" customHeight="1" thickBot="1">
      <c r="A37" t="s">
        <v>216</v>
      </c>
      <c r="E37" s="158">
        <f>SUM(E35:E36)</f>
        <v>9539577</v>
      </c>
      <c r="F37" s="158">
        <f>SUM(F35:F36)</f>
        <v>9410277</v>
      </c>
      <c r="G37" s="159">
        <f>SUM(G35:G36)</f>
        <v>9474927</v>
      </c>
    </row>
    <row r="38" ht="15" customHeight="1" thickBot="1" thickTop="1"/>
    <row r="39" spans="1:7" ht="15" customHeight="1" thickBot="1">
      <c r="A39" t="s">
        <v>457</v>
      </c>
      <c r="G39" s="194">
        <v>4</v>
      </c>
    </row>
    <row r="40" spans="1:7" ht="15" customHeight="1">
      <c r="A40" t="s">
        <v>748</v>
      </c>
      <c r="G40" s="195">
        <f>G37</f>
        <v>9474927</v>
      </c>
    </row>
    <row r="41" spans="1:7" ht="15" customHeight="1">
      <c r="A41" t="s">
        <v>764</v>
      </c>
      <c r="G41" s="203">
        <v>0.0308</v>
      </c>
    </row>
    <row r="43" spans="1:7" ht="15" customHeight="1" thickBot="1">
      <c r="A43" s="85" t="s">
        <v>412</v>
      </c>
      <c r="G43" s="131">
        <f>G39*G40*G41/12</f>
        <v>97275.91720000001</v>
      </c>
    </row>
    <row r="44" spans="1:7" ht="15" customHeight="1" thickTop="1">
      <c r="A44" s="85"/>
      <c r="G44" s="115"/>
    </row>
    <row r="45" ht="15" customHeight="1">
      <c r="A45" t="s">
        <v>417</v>
      </c>
    </row>
    <row r="46" ht="15" customHeight="1">
      <c r="A46" t="s">
        <v>418</v>
      </c>
    </row>
    <row r="51" ht="15" customHeight="1">
      <c r="A51" s="103" t="s">
        <v>455</v>
      </c>
    </row>
    <row r="52" ht="15" customHeight="1">
      <c r="A52" s="103" t="s">
        <v>456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81"/>
  <sheetViews>
    <sheetView workbookViewId="0" topLeftCell="A28">
      <selection activeCell="G10" sqref="G10"/>
    </sheetView>
  </sheetViews>
  <sheetFormatPr defaultColWidth="11.421875" defaultRowHeight="15" customHeight="1"/>
  <cols>
    <col min="6" max="7" width="11.57421875" style="0" bestFit="1" customWidth="1"/>
    <col min="8" max="8" width="13.28125" style="293" customWidth="1"/>
    <col min="9" max="9" width="12.7109375" style="0" bestFit="1" customWidth="1"/>
  </cols>
  <sheetData>
    <row r="2" spans="1:10" ht="15" customHeight="1">
      <c r="A2" s="6" t="s">
        <v>721</v>
      </c>
      <c r="B2" s="7"/>
      <c r="C2" s="7"/>
      <c r="D2" s="7"/>
      <c r="E2" s="7"/>
      <c r="F2" s="6"/>
      <c r="G2" s="7"/>
      <c r="H2" s="289"/>
      <c r="I2" s="202"/>
      <c r="J2" s="202"/>
    </row>
    <row r="3" spans="1:8" s="59" customFormat="1" ht="15" customHeight="1">
      <c r="A3" s="58"/>
      <c r="B3" s="11"/>
      <c r="C3" s="11"/>
      <c r="D3" s="11"/>
      <c r="E3" s="11"/>
      <c r="F3" s="58"/>
      <c r="G3" s="11"/>
      <c r="H3" s="326"/>
    </row>
    <row r="4" spans="1:10" ht="15" customHeight="1">
      <c r="A4" s="11" t="s">
        <v>452</v>
      </c>
      <c r="B4" s="11"/>
      <c r="C4" s="11"/>
      <c r="D4" s="11"/>
      <c r="E4" s="11"/>
      <c r="F4" s="58"/>
      <c r="G4" s="11"/>
      <c r="H4" s="409"/>
      <c r="I4" s="59"/>
      <c r="J4" s="59"/>
    </row>
    <row r="5" spans="1:8" ht="15" customHeight="1">
      <c r="A5" s="8" t="s">
        <v>68</v>
      </c>
      <c r="B5" s="8"/>
      <c r="C5" s="8"/>
      <c r="D5" s="8"/>
      <c r="E5" s="8"/>
      <c r="F5" s="5"/>
      <c r="G5" s="8"/>
      <c r="H5" s="410"/>
    </row>
    <row r="6" spans="1:8" ht="15" customHeight="1">
      <c r="A6" s="8" t="s">
        <v>148</v>
      </c>
      <c r="B6" s="8"/>
      <c r="C6" s="8"/>
      <c r="D6" s="8"/>
      <c r="E6" s="8"/>
      <c r="F6" s="5"/>
      <c r="G6" s="8"/>
      <c r="H6" s="410"/>
    </row>
    <row r="7" spans="1:8" ht="15" customHeight="1">
      <c r="A7" s="8" t="s">
        <v>149</v>
      </c>
      <c r="B7" s="8"/>
      <c r="C7" s="8"/>
      <c r="D7" s="8"/>
      <c r="E7" s="8"/>
      <c r="F7" s="5"/>
      <c r="G7" s="8"/>
      <c r="H7" s="410"/>
    </row>
    <row r="8" spans="1:8" ht="15" customHeight="1">
      <c r="A8" s="8" t="s">
        <v>453</v>
      </c>
      <c r="B8" s="8"/>
      <c r="C8" s="8"/>
      <c r="D8" s="8"/>
      <c r="E8" s="8"/>
      <c r="F8" s="5"/>
      <c r="G8" s="8"/>
      <c r="H8" s="410"/>
    </row>
    <row r="9" spans="1:8" ht="15" customHeight="1">
      <c r="A9" s="8" t="s">
        <v>454</v>
      </c>
      <c r="B9" s="8"/>
      <c r="C9" s="8"/>
      <c r="D9" s="8"/>
      <c r="E9" s="8"/>
      <c r="F9" s="5"/>
      <c r="G9" s="8"/>
      <c r="H9" s="410"/>
    </row>
    <row r="10" spans="1:8" ht="15" customHeight="1">
      <c r="A10" s="8"/>
      <c r="B10" s="8"/>
      <c r="C10" s="8"/>
      <c r="D10" s="8"/>
      <c r="E10" s="8"/>
      <c r="F10" s="5"/>
      <c r="G10" s="8"/>
      <c r="H10" s="410"/>
    </row>
    <row r="11" spans="1:8" ht="15" customHeight="1">
      <c r="A11" s="8" t="s">
        <v>69</v>
      </c>
      <c r="B11" s="8"/>
      <c r="C11" s="8"/>
      <c r="D11" s="8"/>
      <c r="E11" s="8"/>
      <c r="F11" s="5"/>
      <c r="G11" s="8"/>
      <c r="H11" s="410"/>
    </row>
    <row r="12" spans="1:10" ht="15" customHeight="1">
      <c r="A12" s="8" t="s">
        <v>70</v>
      </c>
      <c r="B12" s="8"/>
      <c r="C12" s="8"/>
      <c r="D12" s="8"/>
      <c r="E12" s="8"/>
      <c r="F12" s="5"/>
      <c r="G12" s="8"/>
      <c r="H12" s="410"/>
      <c r="I12" s="411"/>
      <c r="J12" s="275"/>
    </row>
    <row r="13" spans="1:9" s="103" customFormat="1" ht="15" customHeight="1">
      <c r="A13" s="8" t="s">
        <v>71</v>
      </c>
      <c r="B13" s="8"/>
      <c r="C13" s="8"/>
      <c r="D13" s="8"/>
      <c r="E13" s="8"/>
      <c r="F13" s="5"/>
      <c r="G13" s="8"/>
      <c r="H13" s="410"/>
      <c r="I13" s="8"/>
    </row>
    <row r="14" spans="1:11" ht="15" customHeight="1">
      <c r="A14" s="8" t="s">
        <v>72</v>
      </c>
      <c r="B14" s="8"/>
      <c r="C14" s="8"/>
      <c r="D14" s="8"/>
      <c r="E14" s="8"/>
      <c r="F14" s="5"/>
      <c r="G14" s="8"/>
      <c r="H14" s="410"/>
      <c r="I14" s="412"/>
      <c r="J14" s="8"/>
      <c r="K14" s="8"/>
    </row>
    <row r="15" spans="1:8" ht="15" customHeight="1">
      <c r="A15" s="11"/>
      <c r="B15" s="8"/>
      <c r="C15" s="8"/>
      <c r="D15" s="8"/>
      <c r="E15" s="8"/>
      <c r="F15" s="5"/>
      <c r="G15" s="8"/>
      <c r="H15" s="410"/>
    </row>
    <row r="16" spans="1:8" ht="15" customHeight="1">
      <c r="A16" s="11"/>
      <c r="B16" s="8"/>
      <c r="C16" s="8"/>
      <c r="D16" s="8"/>
      <c r="E16" s="8"/>
      <c r="F16" s="5"/>
      <c r="G16" s="8"/>
      <c r="H16" s="290"/>
    </row>
    <row r="17" spans="1:8" ht="15" customHeight="1">
      <c r="A17" s="413" t="s">
        <v>152</v>
      </c>
      <c r="B17" s="389"/>
      <c r="C17" s="389"/>
      <c r="D17" s="8"/>
      <c r="E17" s="8"/>
      <c r="F17" s="5"/>
      <c r="G17" s="8"/>
      <c r="H17" s="291">
        <v>162272</v>
      </c>
    </row>
    <row r="18" spans="1:8" ht="15" customHeight="1">
      <c r="A18" s="414"/>
      <c r="B18" s="415" t="s">
        <v>153</v>
      </c>
      <c r="C18" s="389"/>
      <c r="D18" s="13"/>
      <c r="E18" s="13"/>
      <c r="F18" s="138"/>
      <c r="G18" s="13"/>
      <c r="H18" s="403"/>
    </row>
    <row r="19" spans="1:8" ht="15" customHeight="1">
      <c r="A19" s="416"/>
      <c r="B19" s="399" t="s">
        <v>154</v>
      </c>
      <c r="C19" s="399"/>
      <c r="D19" s="13"/>
      <c r="E19" s="13"/>
      <c r="F19" s="138"/>
      <c r="G19" s="13"/>
      <c r="H19" s="408">
        <v>2281</v>
      </c>
    </row>
    <row r="20" spans="1:8" ht="15" customHeight="1">
      <c r="A20" s="13"/>
      <c r="B20" s="13" t="s">
        <v>73</v>
      </c>
      <c r="C20" s="13"/>
      <c r="D20" s="13"/>
      <c r="E20" s="13"/>
      <c r="F20" s="138"/>
      <c r="G20" s="13"/>
      <c r="H20" s="403"/>
    </row>
    <row r="21" spans="1:8" ht="15" customHeight="1">
      <c r="A21" s="8"/>
      <c r="B21" s="8" t="s">
        <v>74</v>
      </c>
      <c r="C21" s="8"/>
      <c r="D21" s="8"/>
      <c r="E21" s="8"/>
      <c r="F21" s="5"/>
      <c r="G21" s="8"/>
      <c r="H21" s="290"/>
    </row>
    <row r="22" spans="1:10" ht="15" customHeight="1">
      <c r="A22" s="8"/>
      <c r="B22" s="8"/>
      <c r="C22" s="8"/>
      <c r="D22" s="8"/>
      <c r="E22" s="8"/>
      <c r="F22" s="5"/>
      <c r="G22" s="8"/>
      <c r="H22" s="290"/>
      <c r="J22" s="8"/>
    </row>
    <row r="23" spans="1:10" ht="15" customHeight="1">
      <c r="A23" s="8" t="s">
        <v>155</v>
      </c>
      <c r="B23" s="8"/>
      <c r="C23" s="8"/>
      <c r="D23" s="8"/>
      <c r="E23" s="8"/>
      <c r="F23" s="5"/>
      <c r="G23" s="8"/>
      <c r="H23" s="291">
        <f>SUM(H17:H22)</f>
        <v>164553</v>
      </c>
      <c r="J23" s="8"/>
    </row>
    <row r="24" spans="1:10" ht="15" customHeight="1">
      <c r="A24" s="8"/>
      <c r="B24" s="8"/>
      <c r="C24" s="8"/>
      <c r="D24" s="8"/>
      <c r="E24" s="8"/>
      <c r="F24" s="5"/>
      <c r="G24" s="8"/>
      <c r="H24" s="417"/>
      <c r="J24" s="8"/>
    </row>
    <row r="25" spans="1:10" ht="15" customHeight="1">
      <c r="A25" s="13"/>
      <c r="B25" s="8"/>
      <c r="C25" s="8"/>
      <c r="D25" s="8"/>
      <c r="E25" s="8"/>
      <c r="F25" s="5"/>
      <c r="G25" s="8"/>
      <c r="H25" s="417"/>
      <c r="J25" s="8"/>
    </row>
    <row r="26" spans="1:10" ht="15" customHeight="1">
      <c r="A26" s="13" t="s">
        <v>75</v>
      </c>
      <c r="B26" s="13"/>
      <c r="C26" s="13"/>
      <c r="D26" s="13"/>
      <c r="E26" s="13"/>
      <c r="F26" s="5"/>
      <c r="G26" s="8"/>
      <c r="H26" s="397"/>
      <c r="J26" s="8"/>
    </row>
    <row r="27" spans="1:10" ht="15" customHeight="1">
      <c r="A27" s="418" t="s">
        <v>450</v>
      </c>
      <c r="B27" s="419"/>
      <c r="C27" s="419"/>
      <c r="D27" s="419"/>
      <c r="E27" s="419"/>
      <c r="F27" s="420"/>
      <c r="G27" s="419"/>
      <c r="H27" s="421"/>
      <c r="I27" s="103"/>
      <c r="J27" s="8"/>
    </row>
    <row r="28" spans="1:10" ht="15" customHeight="1">
      <c r="A28" s="13"/>
      <c r="B28" s="13"/>
      <c r="C28" s="13"/>
      <c r="D28" s="13"/>
      <c r="E28" s="13"/>
      <c r="F28" s="13"/>
      <c r="G28" s="13"/>
      <c r="H28" s="397"/>
      <c r="I28" s="5"/>
      <c r="J28" s="8"/>
    </row>
    <row r="29" spans="1:10" ht="15" customHeight="1">
      <c r="A29" s="13" t="s">
        <v>76</v>
      </c>
      <c r="B29" s="13"/>
      <c r="C29" s="13"/>
      <c r="D29" s="13"/>
      <c r="E29" s="13"/>
      <c r="F29" s="13"/>
      <c r="G29" s="13"/>
      <c r="H29" s="397">
        <v>64779</v>
      </c>
      <c r="I29" s="5"/>
      <c r="J29" s="8"/>
    </row>
    <row r="30" spans="1:10" ht="15" customHeight="1">
      <c r="A30" s="12" t="s">
        <v>77</v>
      </c>
      <c r="B30" s="13"/>
      <c r="C30" s="13"/>
      <c r="D30" s="13"/>
      <c r="E30" s="13"/>
      <c r="F30" s="13"/>
      <c r="G30" s="13"/>
      <c r="H30" s="397"/>
      <c r="I30" s="5"/>
      <c r="J30" s="8"/>
    </row>
    <row r="31" spans="1:10" ht="15" customHeight="1">
      <c r="A31" s="13" t="s">
        <v>78</v>
      </c>
      <c r="B31" s="13"/>
      <c r="C31" s="13"/>
      <c r="D31" s="13"/>
      <c r="E31" s="13"/>
      <c r="F31" s="13"/>
      <c r="G31" s="13"/>
      <c r="H31" s="422"/>
      <c r="I31" s="5"/>
      <c r="J31" s="8"/>
    </row>
    <row r="32" spans="1:12" ht="15" customHeight="1">
      <c r="A32" s="13" t="s">
        <v>79</v>
      </c>
      <c r="B32" s="13"/>
      <c r="C32" s="13"/>
      <c r="D32" s="13"/>
      <c r="E32" s="13"/>
      <c r="F32" s="13"/>
      <c r="G32" s="13"/>
      <c r="H32" s="403"/>
      <c r="I32" s="138"/>
      <c r="J32" s="8"/>
      <c r="L32" s="8"/>
    </row>
    <row r="33" spans="1:12" ht="15" customHeight="1">
      <c r="A33" s="18" t="s">
        <v>80</v>
      </c>
      <c r="B33" s="13"/>
      <c r="C33" s="13"/>
      <c r="D33" s="13"/>
      <c r="E33" s="13"/>
      <c r="F33" s="13"/>
      <c r="G33" s="13"/>
      <c r="H33" s="403"/>
      <c r="I33" s="138"/>
      <c r="J33" s="8"/>
      <c r="K33" s="8"/>
      <c r="L33" s="8"/>
    </row>
    <row r="34" spans="1:9" ht="15" customHeight="1">
      <c r="A34" s="8" t="s">
        <v>81</v>
      </c>
      <c r="B34" s="13"/>
      <c r="C34" s="13"/>
      <c r="D34" s="13"/>
      <c r="E34" s="13"/>
      <c r="F34" s="13"/>
      <c r="G34" s="13"/>
      <c r="H34" s="403"/>
      <c r="I34" s="138"/>
    </row>
    <row r="35" spans="1:9" ht="15" customHeight="1">
      <c r="A35" s="19" t="s">
        <v>766</v>
      </c>
      <c r="B35" s="20"/>
      <c r="C35" s="20"/>
      <c r="D35" s="20"/>
      <c r="E35" s="20"/>
      <c r="F35" s="20"/>
      <c r="G35" s="20"/>
      <c r="H35" s="292">
        <f>SUM(H29:H34)</f>
        <v>64779</v>
      </c>
      <c r="I35" s="138"/>
    </row>
    <row r="36" spans="1:9" ht="15" customHeight="1">
      <c r="A36" s="8"/>
      <c r="B36" s="8"/>
      <c r="C36" s="8"/>
      <c r="D36" s="8"/>
      <c r="E36" s="8"/>
      <c r="F36" s="8"/>
      <c r="G36" s="8"/>
      <c r="H36" s="290"/>
      <c r="I36" s="138"/>
    </row>
    <row r="37" ht="15" customHeight="1">
      <c r="A37" s="423" t="s">
        <v>451</v>
      </c>
    </row>
    <row r="38" ht="15" customHeight="1">
      <c r="A38" s="103"/>
    </row>
    <row r="39" spans="1:8" ht="15" customHeight="1">
      <c r="A39" s="16" t="s">
        <v>78</v>
      </c>
      <c r="B39" s="13"/>
      <c r="C39" s="13"/>
      <c r="D39" s="13"/>
      <c r="E39" s="13"/>
      <c r="F39" s="1"/>
      <c r="G39" s="8"/>
      <c r="H39" s="116"/>
    </row>
    <row r="40" spans="1:9" ht="15" customHeight="1">
      <c r="A40" s="13" t="s">
        <v>82</v>
      </c>
      <c r="B40" s="13"/>
      <c r="C40" s="13"/>
      <c r="D40" s="13"/>
      <c r="E40" s="13"/>
      <c r="F40" s="1"/>
      <c r="G40" s="8"/>
      <c r="H40" s="116">
        <v>78028</v>
      </c>
      <c r="I40" s="1"/>
    </row>
    <row r="41" spans="1:9" ht="15" customHeight="1">
      <c r="A41" s="13" t="s">
        <v>156</v>
      </c>
      <c r="B41" s="13"/>
      <c r="C41" s="13"/>
      <c r="D41" s="13"/>
      <c r="E41" s="13"/>
      <c r="F41" s="1"/>
      <c r="G41" s="8"/>
      <c r="H41" s="290">
        <v>2281</v>
      </c>
      <c r="I41" s="1"/>
    </row>
    <row r="42" spans="1:8" ht="15" customHeight="1">
      <c r="A42" s="13" t="s">
        <v>157</v>
      </c>
      <c r="B42" s="13"/>
      <c r="C42" s="13"/>
      <c r="D42" s="13"/>
      <c r="E42" s="13"/>
      <c r="F42" s="1"/>
      <c r="G42" s="8"/>
      <c r="H42" s="290">
        <v>-645</v>
      </c>
    </row>
    <row r="43" spans="1:8" ht="15" customHeight="1">
      <c r="A43" s="13" t="s">
        <v>158</v>
      </c>
      <c r="B43" s="13"/>
      <c r="C43" s="13"/>
      <c r="E43" s="13" t="s">
        <v>83</v>
      </c>
      <c r="F43" s="1"/>
      <c r="G43" s="8"/>
      <c r="H43" s="115">
        <f>SUM(H40:H42)</f>
        <v>79664</v>
      </c>
    </row>
    <row r="44" spans="1:8" ht="15" customHeight="1">
      <c r="A44" s="13"/>
      <c r="B44" s="13"/>
      <c r="C44" s="13"/>
      <c r="D44" s="13"/>
      <c r="E44" s="13"/>
      <c r="F44" s="1"/>
      <c r="G44" s="8"/>
      <c r="H44" s="115"/>
    </row>
    <row r="45" spans="1:8" ht="15" customHeight="1">
      <c r="A45" s="16" t="s">
        <v>84</v>
      </c>
      <c r="B45" s="13"/>
      <c r="C45" s="13"/>
      <c r="D45" s="13"/>
      <c r="E45" s="13"/>
      <c r="F45" s="1"/>
      <c r="G45" s="8"/>
      <c r="H45" s="115"/>
    </row>
    <row r="46" spans="1:9" ht="15" customHeight="1">
      <c r="A46" s="8" t="s">
        <v>85</v>
      </c>
      <c r="B46" s="8"/>
      <c r="C46" s="8"/>
      <c r="D46" s="8"/>
      <c r="E46" s="8"/>
      <c r="F46" s="1"/>
      <c r="G46" s="8"/>
      <c r="H46" s="114">
        <v>19465</v>
      </c>
      <c r="I46" s="424"/>
    </row>
    <row r="47" spans="1:8" ht="15" customHeight="1">
      <c r="A47" s="13" t="s">
        <v>86</v>
      </c>
      <c r="B47" s="8"/>
      <c r="C47" s="8"/>
      <c r="D47" s="8"/>
      <c r="E47" s="8"/>
      <c r="F47" s="1"/>
      <c r="G47" s="8"/>
      <c r="H47" s="114">
        <v>645</v>
      </c>
    </row>
    <row r="48" spans="1:8" ht="15" customHeight="1">
      <c r="A48" s="13" t="s">
        <v>87</v>
      </c>
      <c r="B48" s="13"/>
      <c r="C48" s="13"/>
      <c r="D48" s="13"/>
      <c r="E48" s="13"/>
      <c r="F48" s="1"/>
      <c r="G48" s="8"/>
      <c r="H48" s="116"/>
    </row>
    <row r="49" spans="1:8" ht="15" customHeight="1">
      <c r="A49" s="13" t="s">
        <v>88</v>
      </c>
      <c r="B49" s="13"/>
      <c r="C49" s="13"/>
      <c r="D49" s="13"/>
      <c r="E49" s="13"/>
      <c r="F49" s="1"/>
      <c r="G49" s="8"/>
      <c r="H49" s="116"/>
    </row>
    <row r="50" spans="1:8" ht="15" customHeight="1">
      <c r="A50" s="13" t="s">
        <v>159</v>
      </c>
      <c r="B50" s="13"/>
      <c r="C50" s="13"/>
      <c r="D50" s="13"/>
      <c r="E50" s="13"/>
      <c r="F50" s="1"/>
      <c r="G50" s="8"/>
      <c r="H50" s="115">
        <f>SUM(H46:H49)</f>
        <v>20110</v>
      </c>
    </row>
    <row r="52" spans="1:8" ht="15" customHeight="1">
      <c r="A52" s="19" t="s">
        <v>765</v>
      </c>
      <c r="B52" s="19"/>
      <c r="C52" s="19"/>
      <c r="D52" s="19"/>
      <c r="E52" s="19"/>
      <c r="F52" s="84"/>
      <c r="G52" s="20"/>
      <c r="H52" s="119">
        <f>H43+H50</f>
        <v>99774</v>
      </c>
    </row>
    <row r="53" spans="1:8" ht="15" customHeight="1">
      <c r="A53" s="138"/>
      <c r="B53" s="138"/>
      <c r="C53" s="138"/>
      <c r="D53" s="138"/>
      <c r="E53" s="138"/>
      <c r="F53" s="211"/>
      <c r="G53" s="13"/>
      <c r="H53" s="115"/>
    </row>
    <row r="54" spans="1:9" ht="15" customHeight="1">
      <c r="A54" s="19" t="s">
        <v>286</v>
      </c>
      <c r="B54" s="19"/>
      <c r="C54" s="19"/>
      <c r="D54" s="19"/>
      <c r="E54" s="19"/>
      <c r="F54" s="84"/>
      <c r="G54" s="20"/>
      <c r="H54" s="119">
        <f>H52+H35</f>
        <v>164553</v>
      </c>
      <c r="I54" s="293"/>
    </row>
    <row r="55" spans="1:8" ht="15" customHeight="1">
      <c r="A55" s="138"/>
      <c r="B55" s="138"/>
      <c r="C55" s="138"/>
      <c r="D55" s="138"/>
      <c r="E55" s="138"/>
      <c r="F55" s="211"/>
      <c r="G55" s="13"/>
      <c r="H55" s="115"/>
    </row>
    <row r="56" spans="1:8" ht="15" customHeight="1">
      <c r="A56" s="138"/>
      <c r="B56" s="138"/>
      <c r="C56" s="138"/>
      <c r="D56" s="138"/>
      <c r="E56" s="138"/>
      <c r="F56" s="211"/>
      <c r="G56" s="13"/>
      <c r="H56" s="115"/>
    </row>
    <row r="57" spans="1:8" ht="15" customHeight="1">
      <c r="A57" s="138" t="s">
        <v>89</v>
      </c>
      <c r="B57" s="138"/>
      <c r="C57" s="138"/>
      <c r="D57" s="138"/>
      <c r="E57" s="138"/>
      <c r="F57" s="211"/>
      <c r="G57" s="13"/>
      <c r="H57" s="115"/>
    </row>
    <row r="58" spans="1:9" ht="15" customHeight="1">
      <c r="A58" s="8" t="s">
        <v>162</v>
      </c>
      <c r="B58" s="8"/>
      <c r="C58" s="8"/>
      <c r="D58" s="8"/>
      <c r="E58" s="8"/>
      <c r="F58" s="8"/>
      <c r="G58" s="8"/>
      <c r="H58" s="290">
        <v>65279</v>
      </c>
      <c r="I58" s="138"/>
    </row>
    <row r="59" spans="1:9" ht="15" customHeight="1">
      <c r="A59" s="15" t="s">
        <v>90</v>
      </c>
      <c r="B59" s="15"/>
      <c r="C59" s="15"/>
      <c r="D59" s="15"/>
      <c r="E59" s="15"/>
      <c r="F59" s="15"/>
      <c r="G59" s="15"/>
      <c r="H59" s="425">
        <v>-500</v>
      </c>
      <c r="I59" s="138"/>
    </row>
    <row r="60" spans="1:9" ht="15" customHeight="1">
      <c r="A60" s="19" t="s">
        <v>91</v>
      </c>
      <c r="B60" s="20"/>
      <c r="C60" s="20"/>
      <c r="D60" s="20"/>
      <c r="E60" s="20"/>
      <c r="F60" s="20"/>
      <c r="G60" s="20"/>
      <c r="H60" s="292">
        <f>SUM(H58:H59)</f>
        <v>64779</v>
      </c>
      <c r="I60" s="138"/>
    </row>
    <row r="61" spans="1:8" ht="15" customHeight="1">
      <c r="A61" s="8"/>
      <c r="B61" s="8"/>
      <c r="C61" s="8"/>
      <c r="D61" s="8"/>
      <c r="E61" s="8"/>
      <c r="F61" s="5"/>
      <c r="G61" s="8"/>
      <c r="H61" s="410"/>
    </row>
    <row r="62" ht="15" customHeight="1">
      <c r="H62" s="426"/>
    </row>
    <row r="63" spans="1:8" ht="15" customHeight="1">
      <c r="A63" s="85" t="s">
        <v>92</v>
      </c>
      <c r="H63" s="426"/>
    </row>
    <row r="64" spans="1:9" ht="15" customHeight="1">
      <c r="A64" s="8"/>
      <c r="B64" s="8"/>
      <c r="C64" s="8"/>
      <c r="D64" s="8"/>
      <c r="E64" s="8"/>
      <c r="F64" s="8"/>
      <c r="G64" s="427" t="s">
        <v>93</v>
      </c>
      <c r="H64" s="428" t="s">
        <v>94</v>
      </c>
      <c r="I64" s="390"/>
    </row>
    <row r="65" spans="1:9" ht="15" customHeight="1">
      <c r="A65" s="8"/>
      <c r="B65" s="8"/>
      <c r="C65" s="8"/>
      <c r="D65" s="8"/>
      <c r="E65" s="8"/>
      <c r="F65" s="10">
        <v>2010</v>
      </c>
      <c r="G65" s="427" t="s">
        <v>160</v>
      </c>
      <c r="H65" s="428" t="s">
        <v>161</v>
      </c>
      <c r="I65" s="9">
        <v>2011</v>
      </c>
    </row>
    <row r="66" spans="1:9" ht="15" customHeight="1">
      <c r="A66" s="8"/>
      <c r="B66" s="8"/>
      <c r="C66" s="8"/>
      <c r="D66" s="8"/>
      <c r="E66" s="8"/>
      <c r="F66" s="8"/>
      <c r="G66" s="429"/>
      <c r="H66" s="410"/>
      <c r="I66" s="390"/>
    </row>
    <row r="67" spans="1:9" ht="15" customHeight="1">
      <c r="A67" s="18" t="s">
        <v>95</v>
      </c>
      <c r="B67" s="18"/>
      <c r="C67" s="18"/>
      <c r="D67" s="18"/>
      <c r="E67" s="18"/>
      <c r="F67" s="430"/>
      <c r="G67" s="431"/>
      <c r="H67" s="432"/>
      <c r="I67" s="433"/>
    </row>
    <row r="68" spans="1:9" ht="15" customHeight="1">
      <c r="A68" s="18" t="s">
        <v>96</v>
      </c>
      <c r="B68" s="18"/>
      <c r="C68" s="18"/>
      <c r="D68" s="18"/>
      <c r="E68" s="18"/>
      <c r="F68" s="435">
        <v>611</v>
      </c>
      <c r="G68" s="290">
        <v>-22</v>
      </c>
      <c r="H68" s="290"/>
      <c r="I68" s="433">
        <f aca="true" t="shared" si="0" ref="I68:I76">SUM(F68:H68)</f>
        <v>589</v>
      </c>
    </row>
    <row r="69" spans="1:9" ht="15" customHeight="1">
      <c r="A69" s="18" t="s">
        <v>97</v>
      </c>
      <c r="B69" s="18"/>
      <c r="C69" s="18"/>
      <c r="D69" s="18"/>
      <c r="E69" s="18"/>
      <c r="F69" s="435">
        <v>2315</v>
      </c>
      <c r="G69" s="424"/>
      <c r="H69" s="424"/>
      <c r="I69" s="433">
        <f t="shared" si="0"/>
        <v>2315</v>
      </c>
    </row>
    <row r="70" spans="1:9" ht="15" customHeight="1">
      <c r="A70" s="18" t="s">
        <v>98</v>
      </c>
      <c r="B70" s="18"/>
      <c r="C70" s="18"/>
      <c r="D70" s="18"/>
      <c r="E70" s="18"/>
      <c r="F70" s="435">
        <v>9515</v>
      </c>
      <c r="G70" s="290">
        <v>4</v>
      </c>
      <c r="H70" s="290"/>
      <c r="I70" s="433">
        <f t="shared" si="0"/>
        <v>9519</v>
      </c>
    </row>
    <row r="71" spans="1:9" ht="15" customHeight="1">
      <c r="A71" s="18" t="s">
        <v>99</v>
      </c>
      <c r="B71" s="18"/>
      <c r="C71" s="18"/>
      <c r="D71" s="18"/>
      <c r="E71" s="18"/>
      <c r="F71" s="435">
        <v>29570</v>
      </c>
      <c r="G71" s="290">
        <v>2235</v>
      </c>
      <c r="H71" s="290">
        <v>-753</v>
      </c>
      <c r="I71" s="433">
        <f t="shared" si="0"/>
        <v>31052</v>
      </c>
    </row>
    <row r="72" spans="1:9" ht="15" customHeight="1">
      <c r="A72" s="18" t="s">
        <v>100</v>
      </c>
      <c r="B72" s="18"/>
      <c r="C72" s="18"/>
      <c r="D72" s="18"/>
      <c r="E72" s="18"/>
      <c r="F72" s="435">
        <v>549</v>
      </c>
      <c r="G72" s="290"/>
      <c r="H72" s="290"/>
      <c r="I72" s="433">
        <f t="shared" si="0"/>
        <v>549</v>
      </c>
    </row>
    <row r="73" spans="1:9" ht="15" customHeight="1">
      <c r="A73" s="8" t="s">
        <v>101</v>
      </c>
      <c r="B73" s="8"/>
      <c r="C73" s="8"/>
      <c r="D73" s="8"/>
      <c r="E73" s="8"/>
      <c r="F73" s="435">
        <v>13830</v>
      </c>
      <c r="G73" s="290">
        <v>-19</v>
      </c>
      <c r="H73" s="290">
        <v>229</v>
      </c>
      <c r="I73" s="433">
        <f t="shared" si="0"/>
        <v>14040</v>
      </c>
    </row>
    <row r="74" spans="1:9" ht="15" customHeight="1">
      <c r="A74" s="8" t="s">
        <v>102</v>
      </c>
      <c r="B74" s="8"/>
      <c r="C74" s="8"/>
      <c r="D74" s="8"/>
      <c r="E74" s="8"/>
      <c r="F74" s="435">
        <v>7872</v>
      </c>
      <c r="G74" s="290">
        <v>2</v>
      </c>
      <c r="H74" s="290"/>
      <c r="I74" s="433">
        <f t="shared" si="0"/>
        <v>7874</v>
      </c>
    </row>
    <row r="75" spans="1:9" ht="15" customHeight="1">
      <c r="A75" s="8" t="s">
        <v>150</v>
      </c>
      <c r="B75" s="8"/>
      <c r="C75" s="8"/>
      <c r="D75" s="8"/>
      <c r="E75" s="8"/>
      <c r="F75" s="435">
        <v>4841</v>
      </c>
      <c r="G75" s="290">
        <v>-56</v>
      </c>
      <c r="H75" s="290">
        <v>-121</v>
      </c>
      <c r="I75" s="433">
        <f t="shared" si="0"/>
        <v>4664</v>
      </c>
    </row>
    <row r="76" spans="1:9" ht="15" customHeight="1">
      <c r="A76" s="15" t="s">
        <v>151</v>
      </c>
      <c r="B76" s="8"/>
      <c r="C76" s="8"/>
      <c r="D76" s="8"/>
      <c r="E76" s="8"/>
      <c r="F76" s="435">
        <v>8925</v>
      </c>
      <c r="G76" s="290">
        <v>137</v>
      </c>
      <c r="H76" s="290"/>
      <c r="I76" s="433">
        <f t="shared" si="0"/>
        <v>9062</v>
      </c>
    </row>
    <row r="77" spans="1:9" ht="15" customHeight="1">
      <c r="A77" s="19" t="s">
        <v>103</v>
      </c>
      <c r="B77" s="20"/>
      <c r="C77" s="20"/>
      <c r="D77" s="20"/>
      <c r="E77" s="20"/>
      <c r="F77" s="434">
        <f>SUM(F68:F76)</f>
        <v>78028</v>
      </c>
      <c r="G77" s="292">
        <f>SUM(G68:G76)</f>
        <v>2281</v>
      </c>
      <c r="H77" s="292">
        <f>SUM(H68:H76)</f>
        <v>-645</v>
      </c>
      <c r="I77" s="434">
        <f>SUM(I68:I76)</f>
        <v>79664</v>
      </c>
    </row>
    <row r="78" spans="1:10" ht="15" customHeight="1">
      <c r="A78" s="436"/>
      <c r="B78" s="436"/>
      <c r="C78" s="436"/>
      <c r="D78" s="436"/>
      <c r="E78" s="436"/>
      <c r="F78" s="436"/>
      <c r="G78" s="436"/>
      <c r="H78" s="437"/>
      <c r="I78" s="436"/>
      <c r="J78" s="436"/>
    </row>
    <row r="79" spans="1:10" ht="15" customHeight="1">
      <c r="A79" s="436"/>
      <c r="B79" s="436"/>
      <c r="C79" s="436"/>
      <c r="D79" s="436"/>
      <c r="E79" s="436"/>
      <c r="F79" s="436"/>
      <c r="G79" s="436"/>
      <c r="H79" s="437"/>
      <c r="I79" s="436"/>
      <c r="J79" s="436"/>
    </row>
    <row r="80" ht="15" customHeight="1">
      <c r="H80" s="426"/>
    </row>
    <row r="81" ht="15" customHeight="1">
      <c r="H81" s="4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P46" sqref="P46"/>
    </sheetView>
  </sheetViews>
  <sheetFormatPr defaultColWidth="11.421875" defaultRowHeight="15" customHeight="1"/>
  <cols>
    <col min="6" max="6" width="10.140625" style="0" bestFit="1" customWidth="1"/>
  </cols>
  <sheetData>
    <row r="2" spans="1:7" ht="15" customHeight="1">
      <c r="A2" s="6" t="s">
        <v>713</v>
      </c>
      <c r="B2" s="7"/>
      <c r="C2" s="7"/>
      <c r="D2" s="7"/>
      <c r="E2" s="7"/>
      <c r="F2" s="7"/>
      <c r="G2" s="7"/>
    </row>
    <row r="3" spans="1:6" ht="15" customHeight="1">
      <c r="A3" s="8"/>
      <c r="B3" s="8"/>
      <c r="C3" s="8"/>
      <c r="D3" s="8"/>
      <c r="E3" s="8"/>
      <c r="F3" s="8"/>
    </row>
    <row r="4" spans="1:7" ht="15" customHeight="1">
      <c r="A4" s="81"/>
      <c r="B4" s="81"/>
      <c r="C4" s="8"/>
      <c r="D4" s="8"/>
      <c r="E4" s="101">
        <v>40663</v>
      </c>
      <c r="F4" s="282">
        <v>40298</v>
      </c>
      <c r="G4" s="102">
        <v>40543</v>
      </c>
    </row>
    <row r="5" spans="1:7" ht="15" customHeight="1">
      <c r="A5" s="53"/>
      <c r="B5" s="53"/>
      <c r="C5" s="8"/>
      <c r="D5" s="8"/>
      <c r="E5" s="82"/>
      <c r="F5" s="82"/>
      <c r="G5" s="82"/>
    </row>
    <row r="6" spans="1:7" ht="15" customHeight="1">
      <c r="A6" s="55" t="s">
        <v>5</v>
      </c>
      <c r="B6" s="55"/>
      <c r="C6" s="8"/>
      <c r="D6" s="8"/>
      <c r="E6" s="132">
        <v>4333</v>
      </c>
      <c r="F6" s="133">
        <v>6013</v>
      </c>
      <c r="G6" s="133">
        <v>22361</v>
      </c>
    </row>
    <row r="7" spans="1:7" ht="15" customHeight="1">
      <c r="A7" s="55" t="s">
        <v>6</v>
      </c>
      <c r="B7" s="55"/>
      <c r="C7" s="8"/>
      <c r="D7" s="8"/>
      <c r="E7" s="132">
        <v>5735</v>
      </c>
      <c r="F7" s="133">
        <v>3005</v>
      </c>
      <c r="G7" s="133">
        <v>39148</v>
      </c>
    </row>
    <row r="8" spans="1:7" ht="15" customHeight="1">
      <c r="A8" s="55" t="s">
        <v>7</v>
      </c>
      <c r="B8" s="55"/>
      <c r="C8" s="8"/>
      <c r="D8" s="8"/>
      <c r="E8" s="132">
        <v>3781</v>
      </c>
      <c r="F8" s="133">
        <v>3418</v>
      </c>
      <c r="G8" s="133">
        <v>14369</v>
      </c>
    </row>
    <row r="9" spans="1:7" ht="15" customHeight="1">
      <c r="A9" s="55" t="s">
        <v>8</v>
      </c>
      <c r="B9" s="8"/>
      <c r="C9" s="8"/>
      <c r="D9" s="8"/>
      <c r="E9" s="136">
        <v>3992</v>
      </c>
      <c r="F9" s="137">
        <v>3132</v>
      </c>
      <c r="G9" s="137">
        <v>17522</v>
      </c>
    </row>
    <row r="10" spans="1:7" ht="15" customHeight="1">
      <c r="A10" s="83" t="s">
        <v>253</v>
      </c>
      <c r="B10" s="83"/>
      <c r="C10" s="20"/>
      <c r="D10" s="20"/>
      <c r="E10" s="134">
        <f>SUM(E6:E9)</f>
        <v>17841</v>
      </c>
      <c r="F10" s="135">
        <f>SUM(F6:F9)</f>
        <v>15568</v>
      </c>
      <c r="G10" s="135">
        <f>SUM(G6:G9)</f>
        <v>93400</v>
      </c>
    </row>
    <row r="13" ht="15" customHeight="1">
      <c r="A13" s="11" t="s">
        <v>9</v>
      </c>
    </row>
    <row r="14" ht="15" customHeight="1">
      <c r="A14" s="11" t="s">
        <v>10</v>
      </c>
    </row>
    <row r="15" ht="15" customHeight="1">
      <c r="A15" s="8"/>
    </row>
    <row r="16" ht="15" customHeight="1">
      <c r="A16" s="8" t="s">
        <v>11</v>
      </c>
    </row>
    <row r="17" ht="15" customHeight="1">
      <c r="A17" s="8" t="s">
        <v>12</v>
      </c>
    </row>
    <row r="18" ht="15" customHeight="1">
      <c r="A18" s="8" t="s">
        <v>13</v>
      </c>
    </row>
    <row r="19" ht="15" customHeight="1">
      <c r="A19" s="8"/>
    </row>
    <row r="20" ht="15" customHeight="1">
      <c r="A20" s="8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">
      <selection activeCell="A24" sqref="A24"/>
    </sheetView>
  </sheetViews>
  <sheetFormatPr defaultColWidth="11.421875" defaultRowHeight="12.75"/>
  <cols>
    <col min="1" max="1" width="35.8515625" style="0" customWidth="1"/>
    <col min="8" max="8" width="13.7109375" style="0" customWidth="1"/>
    <col min="9" max="9" width="18.140625" style="0" customWidth="1"/>
    <col min="10" max="10" width="12.28125" style="0" customWidth="1"/>
    <col min="11" max="11" width="12.421875" style="0" customWidth="1"/>
  </cols>
  <sheetData>
    <row r="2" spans="1:11" ht="15">
      <c r="A2" s="161" t="s">
        <v>714</v>
      </c>
      <c r="B2" s="161"/>
      <c r="C2" s="162"/>
      <c r="D2" s="162"/>
      <c r="E2" s="162"/>
      <c r="F2" s="162"/>
      <c r="G2" s="162"/>
      <c r="H2" s="162"/>
      <c r="I2" s="162"/>
      <c r="J2" s="162"/>
      <c r="K2" s="7"/>
    </row>
    <row r="3" spans="1:11" ht="15">
      <c r="A3" s="51"/>
      <c r="B3" s="51"/>
      <c r="C3" s="140"/>
      <c r="D3" s="140"/>
      <c r="E3" s="140"/>
      <c r="F3" s="140"/>
      <c r="G3" s="140"/>
      <c r="J3" s="140"/>
      <c r="K3" s="8"/>
    </row>
    <row r="4" spans="1:11" ht="69.75" customHeight="1">
      <c r="A4" s="163"/>
      <c r="B4" s="164"/>
      <c r="C4" s="165" t="s">
        <v>419</v>
      </c>
      <c r="D4" s="165" t="s">
        <v>420</v>
      </c>
      <c r="E4" s="165" t="s">
        <v>421</v>
      </c>
      <c r="F4" s="165" t="s">
        <v>422</v>
      </c>
      <c r="G4" s="165" t="s">
        <v>423</v>
      </c>
      <c r="H4" s="166" t="s">
        <v>2</v>
      </c>
      <c r="I4" s="166" t="s">
        <v>3</v>
      </c>
      <c r="J4" s="165" t="s">
        <v>768</v>
      </c>
      <c r="K4" s="165" t="s">
        <v>769</v>
      </c>
    </row>
    <row r="5" spans="1:11" ht="15">
      <c r="A5" s="164"/>
      <c r="B5" s="164"/>
      <c r="C5" s="167"/>
      <c r="D5" s="167"/>
      <c r="E5" s="167"/>
      <c r="F5" s="167"/>
      <c r="G5" s="167"/>
      <c r="H5" s="142"/>
      <c r="I5" s="142"/>
      <c r="J5" s="167"/>
      <c r="K5" s="167"/>
    </row>
    <row r="6" spans="1:11" ht="15">
      <c r="A6" s="168" t="s">
        <v>776</v>
      </c>
      <c r="B6" s="164"/>
      <c r="C6" s="167"/>
      <c r="D6" s="167"/>
      <c r="E6" s="167"/>
      <c r="F6" s="167"/>
      <c r="G6" s="167"/>
      <c r="H6" s="142"/>
      <c r="I6" s="142"/>
      <c r="J6" s="167"/>
      <c r="K6" s="167"/>
    </row>
    <row r="7" spans="1:11" ht="15">
      <c r="A7" s="169" t="s">
        <v>770</v>
      </c>
      <c r="B7" s="164"/>
      <c r="C7" s="378" t="s">
        <v>771</v>
      </c>
      <c r="D7" s="379">
        <v>37487</v>
      </c>
      <c r="E7" s="121">
        <v>40000</v>
      </c>
      <c r="F7" s="380">
        <v>0.04</v>
      </c>
      <c r="G7" s="380">
        <v>0.04</v>
      </c>
      <c r="H7" s="170">
        <v>2064</v>
      </c>
      <c r="I7" s="170">
        <v>43523</v>
      </c>
      <c r="J7" s="170">
        <v>40</v>
      </c>
      <c r="K7" s="170">
        <v>40</v>
      </c>
    </row>
    <row r="8" spans="1:11" ht="15">
      <c r="A8" s="169" t="s">
        <v>772</v>
      </c>
      <c r="B8" s="164"/>
      <c r="C8" s="378" t="s">
        <v>771</v>
      </c>
      <c r="D8" s="379">
        <v>37274</v>
      </c>
      <c r="E8" s="121">
        <v>500</v>
      </c>
      <c r="F8" s="380">
        <v>0.002</v>
      </c>
      <c r="G8" s="380">
        <v>0.002</v>
      </c>
      <c r="H8" s="170">
        <v>-808</v>
      </c>
      <c r="I8" s="170">
        <v>888</v>
      </c>
      <c r="J8" s="170">
        <v>50</v>
      </c>
      <c r="K8" s="170">
        <v>50</v>
      </c>
    </row>
    <row r="9" spans="1:11" ht="15">
      <c r="A9" s="169" t="s">
        <v>773</v>
      </c>
      <c r="B9" s="164"/>
      <c r="C9" s="378" t="s">
        <v>774</v>
      </c>
      <c r="D9" s="379">
        <v>36888</v>
      </c>
      <c r="E9" s="121">
        <v>50000</v>
      </c>
      <c r="F9" s="380">
        <v>0.2</v>
      </c>
      <c r="G9" s="380">
        <v>0.2</v>
      </c>
      <c r="H9" s="170">
        <v>54</v>
      </c>
      <c r="I9" s="170">
        <v>640</v>
      </c>
      <c r="J9" s="170">
        <v>50</v>
      </c>
      <c r="K9" s="170">
        <v>50</v>
      </c>
    </row>
    <row r="10" spans="1:11" ht="15">
      <c r="A10" s="169" t="s">
        <v>775</v>
      </c>
      <c r="B10" s="164"/>
      <c r="C10" s="378" t="s">
        <v>771</v>
      </c>
      <c r="D10" s="379">
        <v>35929</v>
      </c>
      <c r="E10" s="121">
        <v>280</v>
      </c>
      <c r="F10" s="380">
        <v>0.0005</v>
      </c>
      <c r="G10" s="380">
        <v>0.0005</v>
      </c>
      <c r="H10" s="170">
        <v>-10328</v>
      </c>
      <c r="I10" s="170">
        <v>-13275</v>
      </c>
      <c r="J10" s="170">
        <v>28</v>
      </c>
      <c r="K10" s="170">
        <v>28</v>
      </c>
    </row>
    <row r="11" spans="1:11" ht="15">
      <c r="A11" s="381" t="s">
        <v>777</v>
      </c>
      <c r="B11" s="164"/>
      <c r="C11" s="378" t="s">
        <v>771</v>
      </c>
      <c r="D11" s="379">
        <v>37916</v>
      </c>
      <c r="E11" s="121">
        <v>6100000</v>
      </c>
      <c r="F11" s="380">
        <v>1</v>
      </c>
      <c r="G11" s="380">
        <v>1</v>
      </c>
      <c r="H11" s="170">
        <v>-925</v>
      </c>
      <c r="I11" s="170">
        <v>10811</v>
      </c>
      <c r="J11" s="170">
        <v>0</v>
      </c>
      <c r="K11" s="170">
        <v>7000</v>
      </c>
    </row>
    <row r="12" spans="1:11" ht="15">
      <c r="A12" s="381" t="s">
        <v>778</v>
      </c>
      <c r="B12" s="164"/>
      <c r="C12" s="378" t="s">
        <v>771</v>
      </c>
      <c r="D12" s="379">
        <v>38531</v>
      </c>
      <c r="E12" s="121">
        <v>398</v>
      </c>
      <c r="F12" s="380">
        <v>0.995</v>
      </c>
      <c r="G12" s="380">
        <v>0.995</v>
      </c>
      <c r="H12" s="170">
        <v>2781</v>
      </c>
      <c r="I12" s="170">
        <v>42132</v>
      </c>
      <c r="J12" s="170">
        <v>0</v>
      </c>
      <c r="K12" s="170">
        <v>48059</v>
      </c>
    </row>
    <row r="13" spans="1:11" ht="15">
      <c r="A13" s="381" t="s">
        <v>779</v>
      </c>
      <c r="B13" s="164"/>
      <c r="C13" s="378" t="s">
        <v>771</v>
      </c>
      <c r="D13" s="379">
        <v>37875</v>
      </c>
      <c r="E13" s="121">
        <v>1020</v>
      </c>
      <c r="F13" s="380">
        <v>0.51</v>
      </c>
      <c r="G13" s="380">
        <v>0.51</v>
      </c>
      <c r="H13" s="170">
        <v>355</v>
      </c>
      <c r="I13" s="170">
        <v>2616</v>
      </c>
      <c r="J13" s="170">
        <v>0</v>
      </c>
      <c r="K13" s="170">
        <v>510</v>
      </c>
    </row>
    <row r="14" spans="1:11" ht="15">
      <c r="A14" s="381" t="s">
        <v>780</v>
      </c>
      <c r="B14" s="164"/>
      <c r="C14" s="378" t="s">
        <v>771</v>
      </c>
      <c r="D14" s="379">
        <v>37938</v>
      </c>
      <c r="E14" s="121">
        <v>1000</v>
      </c>
      <c r="F14" s="380">
        <v>1</v>
      </c>
      <c r="G14" s="380">
        <v>1</v>
      </c>
      <c r="H14" s="170">
        <v>2567</v>
      </c>
      <c r="I14" s="170">
        <v>31653</v>
      </c>
      <c r="J14" s="170">
        <v>0</v>
      </c>
      <c r="K14" s="170">
        <v>1000</v>
      </c>
    </row>
    <row r="15" spans="1:11" ht="15">
      <c r="A15" s="169" t="s">
        <v>781</v>
      </c>
      <c r="B15" s="164"/>
      <c r="C15" s="378" t="s">
        <v>771</v>
      </c>
      <c r="D15" s="379">
        <v>38370</v>
      </c>
      <c r="E15" s="121">
        <v>10</v>
      </c>
      <c r="F15" s="380">
        <v>0.0217</v>
      </c>
      <c r="G15" s="380">
        <v>0.0217</v>
      </c>
      <c r="H15" s="170">
        <v>142</v>
      </c>
      <c r="I15" s="170">
        <v>2120</v>
      </c>
      <c r="J15" s="170">
        <v>0</v>
      </c>
      <c r="K15" s="170">
        <v>50</v>
      </c>
    </row>
    <row r="16" spans="1:11" ht="15">
      <c r="A16" s="169" t="s">
        <v>782</v>
      </c>
      <c r="B16" s="164"/>
      <c r="C16" s="378" t="s">
        <v>771</v>
      </c>
      <c r="D16" s="379">
        <v>38849</v>
      </c>
      <c r="E16" s="121">
        <v>1150</v>
      </c>
      <c r="F16" s="380">
        <v>0.16</v>
      </c>
      <c r="G16" s="380">
        <v>0.16</v>
      </c>
      <c r="H16" s="170">
        <v>1609</v>
      </c>
      <c r="I16" s="170">
        <v>3985</v>
      </c>
      <c r="J16" s="170">
        <v>0</v>
      </c>
      <c r="K16" s="170">
        <v>640</v>
      </c>
    </row>
    <row r="17" spans="1:11" ht="15">
      <c r="A17" s="169" t="s">
        <v>783</v>
      </c>
      <c r="B17" s="164"/>
      <c r="C17" s="378" t="s">
        <v>784</v>
      </c>
      <c r="D17" s="379">
        <v>39161</v>
      </c>
      <c r="E17" s="121">
        <v>33400</v>
      </c>
      <c r="F17" s="380">
        <v>0.34</v>
      </c>
      <c r="G17" s="380">
        <v>0.34</v>
      </c>
      <c r="H17" s="170">
        <v>-2553</v>
      </c>
      <c r="I17" s="170">
        <v>8646</v>
      </c>
      <c r="J17" s="170">
        <v>0</v>
      </c>
      <c r="K17" s="170">
        <v>4020</v>
      </c>
    </row>
    <row r="18" spans="1:11" ht="15">
      <c r="A18" s="169" t="s">
        <v>785</v>
      </c>
      <c r="B18" s="164"/>
      <c r="C18" s="378" t="s">
        <v>771</v>
      </c>
      <c r="D18" s="379">
        <v>38961</v>
      </c>
      <c r="E18" s="121">
        <v>3500</v>
      </c>
      <c r="F18" s="380">
        <v>0.35</v>
      </c>
      <c r="G18" s="380">
        <v>0.35</v>
      </c>
      <c r="H18" s="170">
        <v>642</v>
      </c>
      <c r="I18" s="170">
        <v>10145</v>
      </c>
      <c r="J18" s="170">
        <v>0</v>
      </c>
      <c r="K18" s="170">
        <v>3500</v>
      </c>
    </row>
    <row r="19" spans="1:11" ht="15">
      <c r="A19" s="382" t="s">
        <v>786</v>
      </c>
      <c r="B19" s="383"/>
      <c r="C19" s="384"/>
      <c r="D19" s="385"/>
      <c r="E19" s="386">
        <f>SUM(E7:E18)</f>
        <v>6231258</v>
      </c>
      <c r="F19" s="386"/>
      <c r="G19" s="386"/>
      <c r="H19" s="386">
        <f>SUM(H7:H18)</f>
        <v>-4400</v>
      </c>
      <c r="I19" s="386">
        <f>SUM(I7:I18)</f>
        <v>143884</v>
      </c>
      <c r="J19" s="386">
        <f>SUM(J7:J18)</f>
        <v>168</v>
      </c>
      <c r="K19" s="386">
        <f>SUM(K7:K18)</f>
        <v>64947</v>
      </c>
    </row>
    <row r="20" spans="1:11" ht="15">
      <c r="A20" s="382"/>
      <c r="B20" s="383"/>
      <c r="C20" s="384"/>
      <c r="D20" s="385"/>
      <c r="E20" s="386"/>
      <c r="F20" s="386"/>
      <c r="G20" s="386"/>
      <c r="H20" s="386"/>
      <c r="I20" s="386"/>
      <c r="J20" s="386"/>
      <c r="K20" s="386"/>
    </row>
    <row r="21" spans="1:11" ht="15">
      <c r="A21" s="169" t="s">
        <v>787</v>
      </c>
      <c r="B21" s="383"/>
      <c r="C21" s="378" t="s">
        <v>771</v>
      </c>
      <c r="D21" s="385"/>
      <c r="E21" s="386"/>
      <c r="F21" s="386"/>
      <c r="G21" s="386"/>
      <c r="H21" s="386"/>
      <c r="I21" s="386"/>
      <c r="J21" s="386">
        <v>332</v>
      </c>
      <c r="K21" s="386">
        <v>332</v>
      </c>
    </row>
    <row r="22" spans="1:11" ht="15">
      <c r="A22" s="382"/>
      <c r="B22" s="383"/>
      <c r="C22" s="384"/>
      <c r="D22" s="385"/>
      <c r="E22" s="386"/>
      <c r="F22" s="386"/>
      <c r="G22" s="386"/>
      <c r="H22" s="386"/>
      <c r="I22" s="386"/>
      <c r="J22" s="386"/>
      <c r="K22" s="386"/>
    </row>
    <row r="23" spans="1:11" ht="15">
      <c r="A23" s="152" t="s">
        <v>755</v>
      </c>
      <c r="B23" s="152"/>
      <c r="C23" s="171"/>
      <c r="D23" s="171"/>
      <c r="E23" s="387"/>
      <c r="F23" s="387"/>
      <c r="G23" s="387"/>
      <c r="H23" s="387">
        <f>H19</f>
        <v>-4400</v>
      </c>
      <c r="I23" s="387">
        <f>I19</f>
        <v>143884</v>
      </c>
      <c r="J23" s="387">
        <f>J19+J21</f>
        <v>500</v>
      </c>
      <c r="K23" s="387">
        <f>K19+K21</f>
        <v>65279</v>
      </c>
    </row>
    <row r="25" ht="15">
      <c r="A25" s="388"/>
    </row>
    <row r="29" ht="12.75">
      <c r="A29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K32" sqref="K32"/>
    </sheetView>
  </sheetViews>
  <sheetFormatPr defaultColWidth="11.421875" defaultRowHeight="15" customHeight="1"/>
  <cols>
    <col min="4" max="4" width="13.00390625" style="0" customWidth="1"/>
  </cols>
  <sheetData>
    <row r="2" spans="1:7" ht="15" customHeight="1">
      <c r="A2" s="21" t="s">
        <v>715</v>
      </c>
      <c r="B2" s="21"/>
      <c r="C2" s="21"/>
      <c r="D2" s="23"/>
      <c r="E2" s="7"/>
      <c r="F2" s="7"/>
      <c r="G2" s="7"/>
    </row>
    <row r="3" spans="1:6" ht="15" customHeight="1">
      <c r="A3" s="146"/>
      <c r="B3" s="146"/>
      <c r="C3" s="146"/>
      <c r="D3" s="173"/>
      <c r="E3" s="8"/>
      <c r="F3" s="8"/>
    </row>
    <row r="4" spans="1:7" ht="15" customHeight="1">
      <c r="A4" s="146"/>
      <c r="B4" s="146"/>
      <c r="C4" s="146"/>
      <c r="D4" s="173"/>
      <c r="E4" s="101">
        <f>Resultatregnskap!C5</f>
        <v>40663</v>
      </c>
      <c r="F4" s="102">
        <f>Resultatregnskap!D5</f>
        <v>40298</v>
      </c>
      <c r="G4" s="102">
        <f>Resultatregnskap!E5</f>
        <v>40543</v>
      </c>
    </row>
    <row r="5" spans="1:7" ht="15" customHeight="1">
      <c r="A5" s="146"/>
      <c r="B5" s="146"/>
      <c r="C5" s="146"/>
      <c r="D5" s="173"/>
      <c r="E5" s="8"/>
      <c r="F5" s="8"/>
      <c r="G5" s="8"/>
    </row>
    <row r="6" spans="1:7" ht="15" customHeight="1">
      <c r="A6" s="188" t="s">
        <v>433</v>
      </c>
      <c r="B6" s="146"/>
      <c r="C6" s="146"/>
      <c r="D6" s="173"/>
      <c r="E6" s="8"/>
      <c r="F6" s="8"/>
      <c r="G6" s="8"/>
    </row>
    <row r="7" spans="1:7" ht="15" customHeight="1">
      <c r="A7" s="51" t="s">
        <v>440</v>
      </c>
      <c r="B7" s="28"/>
      <c r="C7" s="28"/>
      <c r="D7" s="29"/>
      <c r="E7" s="174">
        <v>0</v>
      </c>
      <c r="F7" s="175">
        <v>0</v>
      </c>
      <c r="G7" s="175">
        <v>0</v>
      </c>
    </row>
    <row r="8" spans="1:7" ht="15" customHeight="1">
      <c r="A8" s="176" t="s">
        <v>441</v>
      </c>
      <c r="B8" s="31"/>
      <c r="C8" s="31"/>
      <c r="D8" s="31"/>
      <c r="E8" s="121">
        <v>698</v>
      </c>
      <c r="F8" s="177">
        <v>868</v>
      </c>
      <c r="G8" s="177">
        <v>698</v>
      </c>
    </row>
    <row r="9" spans="1:7" ht="15" customHeight="1">
      <c r="A9" s="178" t="s">
        <v>424</v>
      </c>
      <c r="B9" s="33"/>
      <c r="C9" s="33"/>
      <c r="D9" s="34"/>
      <c r="E9" s="179">
        <f>SUM(E7:E8)</f>
        <v>698</v>
      </c>
      <c r="F9" s="180">
        <f>SUM(F7:F8)</f>
        <v>868</v>
      </c>
      <c r="G9" s="180">
        <f>SUM(G7:G8)</f>
        <v>698</v>
      </c>
    </row>
    <row r="10" spans="1:7" ht="15" customHeight="1">
      <c r="A10" s="35"/>
      <c r="B10" s="35"/>
      <c r="C10" s="35"/>
      <c r="D10" s="181"/>
      <c r="E10" s="182"/>
      <c r="F10" s="183"/>
      <c r="G10" s="183"/>
    </row>
    <row r="11" spans="1:7" ht="15" customHeight="1">
      <c r="A11" s="35"/>
      <c r="B11" s="35"/>
      <c r="C11" s="35"/>
      <c r="D11" s="181"/>
      <c r="E11" s="182"/>
      <c r="F11" s="183"/>
      <c r="G11" s="183"/>
    </row>
    <row r="12" spans="1:7" ht="15" customHeight="1">
      <c r="A12" s="189" t="s">
        <v>434</v>
      </c>
      <c r="B12" s="28"/>
      <c r="C12" s="28"/>
      <c r="D12" s="184"/>
      <c r="E12" s="174"/>
      <c r="F12" s="175"/>
      <c r="G12" s="175"/>
    </row>
    <row r="13" spans="1:7" ht="15" customHeight="1">
      <c r="A13" s="190" t="s">
        <v>435</v>
      </c>
      <c r="B13" s="28"/>
      <c r="C13" s="28"/>
      <c r="D13" s="28"/>
      <c r="E13" s="174">
        <v>0</v>
      </c>
      <c r="F13" s="175">
        <v>0</v>
      </c>
      <c r="G13" s="175">
        <v>0</v>
      </c>
    </row>
    <row r="14" spans="1:7" ht="15" customHeight="1">
      <c r="A14" s="191" t="s">
        <v>436</v>
      </c>
      <c r="B14" s="36"/>
      <c r="C14" s="36"/>
      <c r="D14" s="184"/>
      <c r="E14" s="121">
        <v>0</v>
      </c>
      <c r="F14" s="177">
        <v>0</v>
      </c>
      <c r="G14" s="177">
        <v>0</v>
      </c>
    </row>
    <row r="15" spans="1:7" ht="15" customHeight="1">
      <c r="A15" s="185" t="s">
        <v>437</v>
      </c>
      <c r="B15" s="186"/>
      <c r="C15" s="186"/>
      <c r="D15" s="187"/>
      <c r="E15" s="179">
        <f>SUM(E13:E14)</f>
        <v>0</v>
      </c>
      <c r="F15" s="180">
        <f>SUM(F13:F14)</f>
        <v>0</v>
      </c>
      <c r="G15" s="180">
        <f>SUM(G13:G14)</f>
        <v>0</v>
      </c>
    </row>
    <row r="16" spans="1:7" ht="15" customHeight="1">
      <c r="A16" s="8"/>
      <c r="B16" s="8"/>
      <c r="C16" s="8"/>
      <c r="D16" s="8"/>
      <c r="E16" s="113"/>
      <c r="F16" s="114"/>
      <c r="G16" s="114"/>
    </row>
    <row r="17" spans="1:7" ht="15" customHeight="1">
      <c r="A17" s="19" t="s">
        <v>438</v>
      </c>
      <c r="B17" s="20"/>
      <c r="C17" s="20"/>
      <c r="D17" s="20"/>
      <c r="E17" s="119">
        <f>+E9-E15</f>
        <v>698</v>
      </c>
      <c r="F17" s="120">
        <f>+F9-F15</f>
        <v>868</v>
      </c>
      <c r="G17" s="120">
        <f>+G9-G15</f>
        <v>698</v>
      </c>
    </row>
    <row r="19" ht="15" customHeight="1">
      <c r="A19" s="196"/>
    </row>
    <row r="20" ht="15" customHeight="1">
      <c r="A20" s="196"/>
    </row>
    <row r="21" ht="15" customHeight="1">
      <c r="A21" s="17"/>
    </row>
    <row r="22" ht="15" customHeight="1">
      <c r="A22" s="17"/>
    </row>
    <row r="23" ht="15" customHeight="1">
      <c r="A23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F8" sqref="F8"/>
    </sheetView>
  </sheetViews>
  <sheetFormatPr defaultColWidth="11.421875" defaultRowHeight="12.75"/>
  <sheetData>
    <row r="2" spans="1:7" ht="15">
      <c r="A2" s="6" t="s">
        <v>716</v>
      </c>
      <c r="B2" s="7"/>
      <c r="C2" s="7"/>
      <c r="D2" s="7"/>
      <c r="E2" s="6"/>
      <c r="F2" s="7"/>
      <c r="G2" s="7"/>
    </row>
    <row r="3" spans="1:6" ht="15">
      <c r="A3" s="8"/>
      <c r="B3" s="8"/>
      <c r="C3" s="8"/>
      <c r="D3" s="8"/>
      <c r="E3" s="5"/>
      <c r="F3" s="8"/>
    </row>
    <row r="4" spans="1:7" ht="15">
      <c r="A4" s="8"/>
      <c r="B4" s="8"/>
      <c r="C4" s="8"/>
      <c r="D4" s="8"/>
      <c r="E4" s="101">
        <f>Resultatregnskap!C5</f>
        <v>40663</v>
      </c>
      <c r="F4" s="102">
        <f>Resultatregnskap!D5</f>
        <v>40298</v>
      </c>
      <c r="G4" s="102">
        <f>Resultatregnskap!E5</f>
        <v>40543</v>
      </c>
    </row>
    <row r="5" spans="1:7" ht="15">
      <c r="A5" s="8"/>
      <c r="B5" s="8"/>
      <c r="C5" s="8"/>
      <c r="D5" s="8"/>
      <c r="E5" s="5"/>
      <c r="F5" s="8"/>
      <c r="G5" s="8"/>
    </row>
    <row r="6" spans="1:7" ht="15">
      <c r="A6" s="8" t="s">
        <v>318</v>
      </c>
      <c r="B6" s="8"/>
      <c r="C6" s="8"/>
      <c r="D6" s="8"/>
      <c r="E6" s="113">
        <v>105828</v>
      </c>
      <c r="F6" s="114">
        <v>148615</v>
      </c>
      <c r="G6" s="114">
        <v>266795</v>
      </c>
    </row>
    <row r="7" spans="1:7" ht="15">
      <c r="A7" s="8" t="s">
        <v>383</v>
      </c>
      <c r="B7" s="8"/>
      <c r="C7" s="8"/>
      <c r="D7" s="8"/>
      <c r="E7" s="113">
        <v>-522</v>
      </c>
      <c r="F7" s="114">
        <v>-456</v>
      </c>
      <c r="G7" s="114">
        <v>-522</v>
      </c>
    </row>
    <row r="8" spans="1:7" ht="15">
      <c r="A8" s="19" t="s">
        <v>319</v>
      </c>
      <c r="B8" s="20"/>
      <c r="C8" s="20"/>
      <c r="D8" s="20"/>
      <c r="E8" s="119">
        <f>SUM(E6:E7)</f>
        <v>105306</v>
      </c>
      <c r="F8" s="120">
        <f>SUM(F6:F7)</f>
        <v>148159</v>
      </c>
      <c r="G8" s="120">
        <f>SUM(G6:G7)</f>
        <v>266273</v>
      </c>
    </row>
    <row r="10" spans="1:7" ht="15">
      <c r="A10" s="8" t="s">
        <v>15</v>
      </c>
      <c r="E10">
        <v>3</v>
      </c>
      <c r="F10">
        <v>1</v>
      </c>
      <c r="G10">
        <v>31</v>
      </c>
    </row>
    <row r="13" spans="1:8" ht="15">
      <c r="A13" s="8" t="s">
        <v>16</v>
      </c>
      <c r="B13" s="8"/>
      <c r="C13" s="8"/>
      <c r="D13" s="8"/>
      <c r="E13" s="8"/>
      <c r="F13" s="8"/>
      <c r="G13" s="8"/>
      <c r="H13" s="390"/>
    </row>
    <row r="14" spans="1:9" ht="15">
      <c r="A14" s="15" t="s">
        <v>17</v>
      </c>
      <c r="B14" s="391" t="s">
        <v>18</v>
      </c>
      <c r="C14" s="392" t="s">
        <v>19</v>
      </c>
      <c r="D14" s="391" t="s">
        <v>20</v>
      </c>
      <c r="E14" s="391" t="s">
        <v>21</v>
      </c>
      <c r="F14" s="393" t="s">
        <v>22</v>
      </c>
      <c r="G14" s="391" t="s">
        <v>23</v>
      </c>
      <c r="H14" s="394" t="s">
        <v>24</v>
      </c>
      <c r="I14" s="394" t="s">
        <v>216</v>
      </c>
    </row>
    <row r="15" spans="1:11" ht="15">
      <c r="A15" s="395">
        <v>40663</v>
      </c>
      <c r="B15" s="400">
        <v>77283</v>
      </c>
      <c r="C15" s="401">
        <v>16605</v>
      </c>
      <c r="D15" s="400">
        <v>3648</v>
      </c>
      <c r="E15" s="400">
        <v>2641</v>
      </c>
      <c r="F15" s="400">
        <v>2033</v>
      </c>
      <c r="G15" s="400">
        <v>2279</v>
      </c>
      <c r="H15" s="400">
        <v>1339</v>
      </c>
      <c r="I15" s="402">
        <f>SUM(B15:H15)</f>
        <v>105828</v>
      </c>
      <c r="J15" s="293"/>
      <c r="K15" s="293"/>
    </row>
    <row r="16" spans="1:11" ht="15">
      <c r="A16" s="395">
        <v>40298</v>
      </c>
      <c r="B16" s="396">
        <v>127293</v>
      </c>
      <c r="C16" s="397">
        <v>11653</v>
      </c>
      <c r="D16" s="397">
        <v>1837</v>
      </c>
      <c r="E16" s="397">
        <v>1357</v>
      </c>
      <c r="F16" s="397">
        <v>1348</v>
      </c>
      <c r="G16" s="397">
        <v>2301</v>
      </c>
      <c r="H16" s="397">
        <v>2826</v>
      </c>
      <c r="I16" s="398">
        <f>SUM(B16:H16)</f>
        <v>148615</v>
      </c>
      <c r="K16" s="293"/>
    </row>
    <row r="17" spans="1:11" ht="15">
      <c r="A17" s="395">
        <v>40543</v>
      </c>
      <c r="B17" s="396">
        <v>230073</v>
      </c>
      <c r="C17" s="397">
        <v>23853</v>
      </c>
      <c r="D17" s="397">
        <v>3617</v>
      </c>
      <c r="E17" s="397">
        <v>3076</v>
      </c>
      <c r="F17" s="290">
        <v>2282</v>
      </c>
      <c r="G17" s="397">
        <v>2676</v>
      </c>
      <c r="H17" s="397">
        <v>1218</v>
      </c>
      <c r="I17" s="398">
        <f>SUM(B17:H17)</f>
        <v>266795</v>
      </c>
      <c r="J17" s="293"/>
      <c r="K17" s="29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E6" sqref="E6:G13"/>
    </sheetView>
  </sheetViews>
  <sheetFormatPr defaultColWidth="11.421875" defaultRowHeight="12.75"/>
  <sheetData>
    <row r="2" spans="1:7" ht="15">
      <c r="A2" s="6" t="s">
        <v>720</v>
      </c>
      <c r="B2" s="7"/>
      <c r="C2" s="7"/>
      <c r="D2" s="7"/>
      <c r="E2" s="7"/>
      <c r="F2" s="7"/>
      <c r="G2" s="7"/>
    </row>
    <row r="3" spans="1:6" ht="15">
      <c r="A3" s="8"/>
      <c r="B3" s="8"/>
      <c r="C3" s="8"/>
      <c r="D3" s="8"/>
      <c r="E3" s="8"/>
      <c r="F3" s="8"/>
    </row>
    <row r="4" spans="1:7" ht="15">
      <c r="A4" s="81" t="s">
        <v>304</v>
      </c>
      <c r="B4" s="81"/>
      <c r="C4" s="8"/>
      <c r="D4" s="8"/>
      <c r="E4" s="101">
        <f>Resultatregnskap!C5</f>
        <v>40663</v>
      </c>
      <c r="F4" s="282">
        <f>Resultatregnskap!D5</f>
        <v>40298</v>
      </c>
      <c r="G4" s="102">
        <f>Resultatregnskap!E5</f>
        <v>40543</v>
      </c>
    </row>
    <row r="5" spans="1:7" ht="15">
      <c r="A5" s="53"/>
      <c r="B5" s="53"/>
      <c r="C5" s="8"/>
      <c r="D5" s="8"/>
      <c r="E5" s="82"/>
      <c r="F5" s="82"/>
      <c r="G5" s="82"/>
    </row>
    <row r="6" spans="1:7" ht="15">
      <c r="A6" s="55" t="s">
        <v>306</v>
      </c>
      <c r="B6" s="53"/>
      <c r="C6" s="8"/>
      <c r="D6" s="8"/>
      <c r="E6" s="132">
        <v>1228</v>
      </c>
      <c r="F6" s="133">
        <v>1945</v>
      </c>
      <c r="G6" s="133">
        <v>718</v>
      </c>
    </row>
    <row r="7" spans="1:7" ht="15">
      <c r="A7" s="55" t="s">
        <v>317</v>
      </c>
      <c r="B7" s="55"/>
      <c r="C7" s="8"/>
      <c r="D7" s="8"/>
      <c r="E7" s="132">
        <v>18831</v>
      </c>
      <c r="F7" s="133">
        <v>17053</v>
      </c>
      <c r="G7" s="133">
        <v>14801</v>
      </c>
    </row>
    <row r="8" spans="1:7" ht="15">
      <c r="A8" s="55" t="s">
        <v>307</v>
      </c>
      <c r="B8" s="55"/>
      <c r="C8" s="8"/>
      <c r="D8" s="8"/>
      <c r="E8" s="132">
        <v>1232</v>
      </c>
      <c r="F8" s="133">
        <v>811</v>
      </c>
      <c r="G8" s="133">
        <v>1231</v>
      </c>
    </row>
    <row r="9" spans="1:7" ht="15">
      <c r="A9" s="55" t="s">
        <v>308</v>
      </c>
      <c r="B9" s="55"/>
      <c r="C9" s="8"/>
      <c r="D9" s="8"/>
      <c r="E9" s="132">
        <v>132</v>
      </c>
      <c r="F9" s="133">
        <v>291</v>
      </c>
      <c r="G9" s="133">
        <v>213</v>
      </c>
    </row>
    <row r="10" spans="1:7" ht="15">
      <c r="A10" s="55" t="s">
        <v>146</v>
      </c>
      <c r="B10" s="55"/>
      <c r="C10" s="8"/>
      <c r="D10" s="8"/>
      <c r="E10" s="132">
        <v>28700</v>
      </c>
      <c r="F10" s="133"/>
      <c r="G10" s="133"/>
    </row>
    <row r="11" spans="1:7" ht="15">
      <c r="A11" s="55" t="s">
        <v>147</v>
      </c>
      <c r="B11" s="55"/>
      <c r="C11" s="8"/>
      <c r="D11" s="8"/>
      <c r="E11" s="132">
        <v>15230</v>
      </c>
      <c r="F11" s="133">
        <v>22709</v>
      </c>
      <c r="G11" s="133">
        <v>159</v>
      </c>
    </row>
    <row r="12" spans="1:7" ht="15">
      <c r="A12" s="55" t="s">
        <v>224</v>
      </c>
      <c r="B12" s="55"/>
      <c r="C12" s="8"/>
      <c r="D12" s="8"/>
      <c r="E12" s="132">
        <v>0</v>
      </c>
      <c r="F12" s="133">
        <v>0</v>
      </c>
      <c r="G12" s="133"/>
    </row>
    <row r="13" spans="1:7" ht="15">
      <c r="A13" s="55" t="s">
        <v>104</v>
      </c>
      <c r="B13" s="8"/>
      <c r="C13" s="8"/>
      <c r="D13" s="8"/>
      <c r="E13" s="136">
        <v>858</v>
      </c>
      <c r="F13" s="137">
        <v>667</v>
      </c>
      <c r="G13" s="137">
        <v>3081</v>
      </c>
    </row>
    <row r="14" spans="1:7" ht="15">
      <c r="A14" s="83" t="s">
        <v>303</v>
      </c>
      <c r="B14" s="83"/>
      <c r="C14" s="20"/>
      <c r="D14" s="20"/>
      <c r="E14" s="134">
        <f>SUM(E6:E13)</f>
        <v>66211</v>
      </c>
      <c r="F14" s="135">
        <f>SUM(F6:F13)</f>
        <v>43476</v>
      </c>
      <c r="G14" s="135">
        <f>SUM(G6:G13)</f>
        <v>20203</v>
      </c>
    </row>
    <row r="16" spans="1:7" ht="15">
      <c r="A16" s="8"/>
      <c r="G16" s="93"/>
    </row>
    <row r="17" ht="12.75">
      <c r="G17" s="93"/>
    </row>
    <row r="18" spans="1:9" ht="12.75">
      <c r="A18" s="93" t="s">
        <v>790</v>
      </c>
      <c r="B18" s="93"/>
      <c r="C18" s="93"/>
      <c r="D18" s="93"/>
      <c r="E18" s="93"/>
      <c r="F18" s="93"/>
      <c r="G18" s="93"/>
      <c r="H18" s="93"/>
      <c r="I18" s="93"/>
    </row>
    <row r="19" spans="1:9" ht="15">
      <c r="A19" s="13"/>
      <c r="B19" s="138"/>
      <c r="C19" s="13"/>
      <c r="D19" s="13"/>
      <c r="E19" s="445"/>
      <c r="F19" s="406"/>
      <c r="G19" s="281"/>
      <c r="H19" s="93"/>
      <c r="I19" s="93"/>
    </row>
    <row r="20" spans="1:9" ht="15">
      <c r="A20" s="13"/>
      <c r="B20" s="13"/>
      <c r="C20" s="13"/>
      <c r="D20" s="13"/>
      <c r="E20" s="115"/>
      <c r="F20" s="93"/>
      <c r="G20" s="93"/>
      <c r="H20" s="93"/>
      <c r="I20" s="93"/>
    </row>
    <row r="21" spans="1:9" ht="15">
      <c r="A21" s="13"/>
      <c r="B21" s="13"/>
      <c r="C21" s="13"/>
      <c r="D21" s="13"/>
      <c r="E21" s="115"/>
      <c r="F21" s="93"/>
      <c r="G21" s="93"/>
      <c r="H21" s="93"/>
      <c r="I21" s="93"/>
    </row>
    <row r="22" spans="1:9" ht="15">
      <c r="A22" s="13"/>
      <c r="B22" s="13"/>
      <c r="C22" s="13"/>
      <c r="D22" s="13"/>
      <c r="E22" s="115"/>
      <c r="F22" s="93"/>
      <c r="G22" s="93"/>
      <c r="H22" s="93"/>
      <c r="I22" s="93"/>
    </row>
    <row r="23" spans="1:9" ht="15">
      <c r="A23" s="407"/>
      <c r="B23" s="407"/>
      <c r="C23" s="408"/>
      <c r="D23" s="13"/>
      <c r="E23" s="115"/>
      <c r="F23" s="93"/>
      <c r="G23" s="93"/>
      <c r="H23" s="93"/>
      <c r="I23" s="93"/>
    </row>
    <row r="24" spans="1:9" ht="15">
      <c r="A24" s="407"/>
      <c r="B24" s="407"/>
      <c r="C24" s="408"/>
      <c r="D24" s="13"/>
      <c r="E24" s="115"/>
      <c r="F24" s="93"/>
      <c r="G24" s="93"/>
      <c r="H24" s="93"/>
      <c r="I24" s="93"/>
    </row>
    <row r="25" spans="1:9" ht="15">
      <c r="A25" s="407"/>
      <c r="B25" s="407"/>
      <c r="C25" s="408"/>
      <c r="D25" s="13"/>
      <c r="E25" s="115"/>
      <c r="F25" s="93"/>
      <c r="G25" s="93"/>
      <c r="H25" s="93"/>
      <c r="I25" s="93"/>
    </row>
    <row r="26" spans="1:9" ht="15">
      <c r="A26" s="446"/>
      <c r="B26" s="446"/>
      <c r="C26" s="408"/>
      <c r="D26" s="13"/>
      <c r="E26" s="115"/>
      <c r="F26" s="93"/>
      <c r="G26" s="93"/>
      <c r="H26" s="93"/>
      <c r="I26" s="93"/>
    </row>
    <row r="27" spans="1:9" ht="12.75">
      <c r="A27" s="93"/>
      <c r="B27" s="93"/>
      <c r="C27" s="373"/>
      <c r="D27" s="93"/>
      <c r="E27" s="93"/>
      <c r="F27" s="93"/>
      <c r="G27" s="93"/>
      <c r="H27" s="93"/>
      <c r="I27" s="93"/>
    </row>
    <row r="28" spans="1:9" ht="12.75">
      <c r="A28" s="93"/>
      <c r="B28" s="93"/>
      <c r="C28" s="93"/>
      <c r="D28" s="93"/>
      <c r="E28" s="93"/>
      <c r="F28" s="93"/>
      <c r="G28" s="93"/>
      <c r="H28" s="93"/>
      <c r="I28" s="93"/>
    </row>
    <row r="29" spans="1:9" ht="12.75">
      <c r="A29" s="93"/>
      <c r="B29" s="93"/>
      <c r="C29" s="93"/>
      <c r="D29" s="93"/>
      <c r="E29" s="93"/>
      <c r="F29" s="93"/>
      <c r="G29" s="93"/>
      <c r="H29" s="93"/>
      <c r="I29" s="93"/>
    </row>
    <row r="30" spans="1:9" ht="12.75">
      <c r="A30" s="93"/>
      <c r="B30" s="93"/>
      <c r="C30" s="93"/>
      <c r="D30" s="93"/>
      <c r="E30" s="93"/>
      <c r="F30" s="93"/>
      <c r="G30" s="93"/>
      <c r="H30" s="93"/>
      <c r="I30" s="93"/>
    </row>
    <row r="31" spans="1:9" ht="12.75">
      <c r="A31" s="93"/>
      <c r="B31" s="93"/>
      <c r="C31" s="93"/>
      <c r="D31" s="93"/>
      <c r="E31" s="93"/>
      <c r="F31" s="93"/>
      <c r="G31" s="93"/>
      <c r="H31" s="93"/>
      <c r="I31" s="93"/>
    </row>
    <row r="32" spans="1:9" ht="12.75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2.75">
      <c r="A33" s="93"/>
      <c r="B33" s="93"/>
      <c r="C33" s="93"/>
      <c r="D33" s="93"/>
      <c r="E33" s="93"/>
      <c r="F33" s="93"/>
      <c r="G33" s="93"/>
      <c r="H33" s="93"/>
      <c r="I33" s="9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SheetLayoutView="100" zoomScalePageLayoutView="0" workbookViewId="0" topLeftCell="A47">
      <selection activeCell="Q61" sqref="Q61"/>
    </sheetView>
  </sheetViews>
  <sheetFormatPr defaultColWidth="11.421875" defaultRowHeight="12.75"/>
  <cols>
    <col min="1" max="1" width="76.140625" style="0" customWidth="1"/>
    <col min="2" max="5" width="1.57421875" style="0" hidden="1" customWidth="1"/>
    <col min="6" max="6" width="3.140625" style="0" hidden="1" customWidth="1"/>
    <col min="7" max="7" width="2.28125" style="0" hidden="1" customWidth="1"/>
    <col min="8" max="9" width="15.140625" style="0" customWidth="1"/>
    <col min="10" max="10" width="13.00390625" style="0" customWidth="1"/>
  </cols>
  <sheetData>
    <row r="2" spans="1:11" ht="15">
      <c r="A2" s="6" t="s">
        <v>47</v>
      </c>
      <c r="B2" s="7"/>
      <c r="C2" s="7"/>
      <c r="D2" s="7"/>
      <c r="E2" s="7"/>
      <c r="F2" s="52"/>
      <c r="G2" s="7"/>
      <c r="H2" s="6"/>
      <c r="I2" s="6"/>
      <c r="J2" s="6"/>
      <c r="K2" s="6"/>
    </row>
    <row r="3" spans="1:11" ht="15">
      <c r="A3" s="13"/>
      <c r="B3" s="8"/>
      <c r="C3" s="8"/>
      <c r="D3" s="8"/>
      <c r="E3" s="8"/>
      <c r="F3" s="1"/>
      <c r="G3" s="8"/>
      <c r="H3" s="5"/>
      <c r="I3" s="5"/>
      <c r="J3" s="5"/>
      <c r="K3" s="5"/>
    </row>
    <row r="4" ht="68.25" customHeight="1">
      <c r="A4" s="357" t="s">
        <v>48</v>
      </c>
    </row>
    <row r="5" spans="1:11" ht="15">
      <c r="A5" s="8"/>
      <c r="B5" s="8"/>
      <c r="C5" s="8"/>
      <c r="D5" s="8"/>
      <c r="E5" s="8"/>
      <c r="F5" s="5"/>
      <c r="G5" s="8"/>
      <c r="H5" s="8"/>
      <c r="I5" s="8"/>
      <c r="J5" s="8"/>
      <c r="K5" s="8"/>
    </row>
    <row r="6" spans="1:11" ht="15">
      <c r="A6" s="8" t="s">
        <v>49</v>
      </c>
      <c r="B6" s="8"/>
      <c r="C6" s="8"/>
      <c r="D6" s="8"/>
      <c r="E6" s="8"/>
      <c r="F6" s="5"/>
      <c r="G6" s="8"/>
      <c r="H6" s="8"/>
      <c r="I6" s="8"/>
      <c r="J6" s="8"/>
      <c r="K6" s="8"/>
    </row>
    <row r="7" spans="1:11" ht="15">
      <c r="A7" s="8"/>
      <c r="B7" s="8"/>
      <c r="C7" s="8"/>
      <c r="D7" s="8"/>
      <c r="E7" s="8"/>
      <c r="F7" s="5"/>
      <c r="G7" s="8"/>
      <c r="H7" s="8"/>
      <c r="I7" s="8"/>
      <c r="J7" s="8"/>
      <c r="K7" s="8"/>
    </row>
    <row r="8" spans="1:11" ht="15">
      <c r="A8" s="199" t="s">
        <v>50</v>
      </c>
      <c r="B8" s="8"/>
      <c r="C8" s="8"/>
      <c r="D8" s="8"/>
      <c r="E8" s="8"/>
      <c r="F8" s="5"/>
      <c r="G8" s="8"/>
      <c r="H8" s="8"/>
      <c r="I8" s="8"/>
      <c r="J8" s="8"/>
      <c r="K8" s="8"/>
    </row>
    <row r="9" spans="1:10" ht="15" customHeight="1">
      <c r="A9" s="8"/>
      <c r="B9" s="8"/>
      <c r="C9" s="8"/>
      <c r="D9" s="8"/>
      <c r="E9" s="8"/>
      <c r="F9" s="1"/>
      <c r="G9" s="10"/>
      <c r="H9" s="101">
        <v>40663</v>
      </c>
      <c r="I9" s="102">
        <v>40543</v>
      </c>
      <c r="J9" s="447" t="s">
        <v>116</v>
      </c>
    </row>
    <row r="10" spans="1:10" ht="15" customHeight="1">
      <c r="A10" s="8"/>
      <c r="B10" s="8"/>
      <c r="C10" s="8"/>
      <c r="D10" s="8"/>
      <c r="E10" s="8"/>
      <c r="F10" s="1"/>
      <c r="G10" s="10"/>
      <c r="H10" s="101"/>
      <c r="I10" s="102"/>
      <c r="J10" s="447"/>
    </row>
    <row r="11" spans="1:10" ht="15" customHeight="1">
      <c r="A11" s="448" t="s">
        <v>485</v>
      </c>
      <c r="B11" s="8"/>
      <c r="C11" s="8"/>
      <c r="D11" s="8"/>
      <c r="E11" s="8"/>
      <c r="F11" s="1"/>
      <c r="G11" s="10"/>
      <c r="H11" s="9"/>
      <c r="I11" s="10"/>
      <c r="J11" s="10"/>
    </row>
    <row r="12" spans="1:10" ht="15" customHeight="1">
      <c r="A12" s="18" t="s">
        <v>499</v>
      </c>
      <c r="B12" s="8"/>
      <c r="C12" s="8"/>
      <c r="D12" s="8"/>
      <c r="E12" s="8"/>
      <c r="F12" s="1"/>
      <c r="G12" s="10"/>
      <c r="H12" s="113"/>
      <c r="I12" s="114"/>
      <c r="J12" s="114"/>
    </row>
    <row r="13" spans="1:10" ht="15" customHeight="1">
      <c r="A13" s="205" t="s">
        <v>51</v>
      </c>
      <c r="B13" s="8"/>
      <c r="C13" s="8"/>
      <c r="D13" s="8"/>
      <c r="E13" s="8"/>
      <c r="F13" s="1"/>
      <c r="G13" s="10"/>
      <c r="H13" s="481">
        <v>43341</v>
      </c>
      <c r="I13" s="480">
        <v>68527</v>
      </c>
      <c r="J13" s="114">
        <f>H13-I13</f>
        <v>-25186</v>
      </c>
    </row>
    <row r="14" spans="1:10" ht="15" customHeight="1">
      <c r="A14" s="205" t="s">
        <v>111</v>
      </c>
      <c r="B14" s="8"/>
      <c r="C14" s="8"/>
      <c r="D14" s="8"/>
      <c r="E14" s="8"/>
      <c r="F14" s="1"/>
      <c r="G14" s="10"/>
      <c r="H14" s="481">
        <v>39960</v>
      </c>
      <c r="I14" s="480">
        <v>45462</v>
      </c>
      <c r="J14" s="114">
        <f>H14-I14</f>
        <v>-5502</v>
      </c>
    </row>
    <row r="15" spans="1:11" ht="15" customHeight="1">
      <c r="A15" s="449" t="s">
        <v>500</v>
      </c>
      <c r="B15" s="8"/>
      <c r="C15" s="8"/>
      <c r="D15" s="8"/>
      <c r="E15" s="8"/>
      <c r="F15" s="1"/>
      <c r="G15" s="10"/>
      <c r="H15" s="113">
        <f>SUBTOTAL(9,H13:H14)</f>
        <v>83301</v>
      </c>
      <c r="I15" s="113">
        <f>SUBTOTAL(9,I13:I14)</f>
        <v>113989</v>
      </c>
      <c r="J15" s="113">
        <f>SUBTOTAL(9,J13:J14)</f>
        <v>-30688</v>
      </c>
      <c r="K15" s="323" t="s">
        <v>614</v>
      </c>
    </row>
    <row r="16" spans="1:10" ht="15" customHeight="1">
      <c r="A16" s="18" t="s">
        <v>501</v>
      </c>
      <c r="B16" s="8"/>
      <c r="C16" s="8"/>
      <c r="D16" s="8"/>
      <c r="E16" s="8"/>
      <c r="F16" s="1"/>
      <c r="G16" s="10"/>
      <c r="H16" s="113"/>
      <c r="I16" s="113"/>
      <c r="J16" s="114"/>
    </row>
    <row r="17" spans="1:10" ht="15" customHeight="1">
      <c r="A17" s="450" t="s">
        <v>52</v>
      </c>
      <c r="B17" s="8"/>
      <c r="C17" s="8"/>
      <c r="D17" s="8"/>
      <c r="E17" s="8"/>
      <c r="F17" s="1"/>
      <c r="G17" s="10"/>
      <c r="H17" s="481">
        <v>5671</v>
      </c>
      <c r="I17" s="480">
        <v>3110</v>
      </c>
      <c r="J17" s="114">
        <f aca="true" t="shared" si="0" ref="J17:J22">H17-I17</f>
        <v>2561</v>
      </c>
    </row>
    <row r="18" spans="1:10" ht="15" customHeight="1">
      <c r="A18" s="450" t="s">
        <v>53</v>
      </c>
      <c r="B18" s="8"/>
      <c r="C18" s="8"/>
      <c r="D18" s="8"/>
      <c r="E18" s="8"/>
      <c r="F18" s="1"/>
      <c r="G18" s="10"/>
      <c r="H18" s="481">
        <v>4211</v>
      </c>
      <c r="I18" s="480">
        <v>3817</v>
      </c>
      <c r="J18" s="114">
        <f t="shared" si="0"/>
        <v>394</v>
      </c>
    </row>
    <row r="19" spans="1:10" ht="15" customHeight="1">
      <c r="A19" s="450" t="s">
        <v>54</v>
      </c>
      <c r="B19" s="8"/>
      <c r="C19" s="8"/>
      <c r="D19" s="8"/>
      <c r="E19" s="8"/>
      <c r="F19" s="1"/>
      <c r="G19" s="10"/>
      <c r="H19" s="481">
        <v>2297</v>
      </c>
      <c r="I19" s="480">
        <v>4398</v>
      </c>
      <c r="J19" s="114">
        <f t="shared" si="0"/>
        <v>-2101</v>
      </c>
    </row>
    <row r="20" spans="1:10" ht="15" customHeight="1">
      <c r="A20" s="450" t="s">
        <v>55</v>
      </c>
      <c r="B20" s="8"/>
      <c r="C20" s="8"/>
      <c r="D20" s="8"/>
      <c r="E20" s="8"/>
      <c r="F20" s="1"/>
      <c r="G20" s="10"/>
      <c r="H20" s="481">
        <v>2956</v>
      </c>
      <c r="I20" s="480">
        <v>3341</v>
      </c>
      <c r="J20" s="114">
        <f t="shared" si="0"/>
        <v>-385</v>
      </c>
    </row>
    <row r="21" spans="1:10" ht="15">
      <c r="A21" s="450" t="s">
        <v>56</v>
      </c>
      <c r="B21" s="8"/>
      <c r="C21" s="8"/>
      <c r="D21" s="8"/>
      <c r="E21" s="8"/>
      <c r="F21" s="1"/>
      <c r="G21" s="10"/>
      <c r="H21" s="481">
        <v>52202</v>
      </c>
      <c r="I21" s="480">
        <v>50842</v>
      </c>
      <c r="J21" s="114">
        <f t="shared" si="0"/>
        <v>1360</v>
      </c>
    </row>
    <row r="22" spans="1:10" ht="15">
      <c r="A22" s="450" t="s">
        <v>57</v>
      </c>
      <c r="B22" s="8"/>
      <c r="C22" s="8"/>
      <c r="D22" s="8"/>
      <c r="E22" s="8"/>
      <c r="F22" s="1"/>
      <c r="G22" s="10"/>
      <c r="H22" s="481">
        <v>19680</v>
      </c>
      <c r="I22" s="480">
        <v>24673</v>
      </c>
      <c r="J22" s="114">
        <f t="shared" si="0"/>
        <v>-4993</v>
      </c>
    </row>
    <row r="23" spans="1:11" ht="15">
      <c r="A23" s="451" t="s">
        <v>502</v>
      </c>
      <c r="B23" s="8"/>
      <c r="C23" s="8"/>
      <c r="D23" s="8"/>
      <c r="E23" s="8"/>
      <c r="F23" s="1"/>
      <c r="G23" s="10"/>
      <c r="H23" s="113">
        <f>SUBTOTAL(9,H17:H22)</f>
        <v>87017</v>
      </c>
      <c r="I23" s="113">
        <f>SUBTOTAL(9,I17:I22)</f>
        <v>90181</v>
      </c>
      <c r="J23" s="113">
        <f>SUBTOTAL(9,J17:J22)</f>
        <v>-3164</v>
      </c>
      <c r="K23" s="323" t="s">
        <v>615</v>
      </c>
    </row>
    <row r="24" spans="1:10" ht="15">
      <c r="A24" s="451" t="s">
        <v>503</v>
      </c>
      <c r="B24" s="8"/>
      <c r="C24" s="8"/>
      <c r="D24" s="8"/>
      <c r="E24" s="8"/>
      <c r="F24" s="113"/>
      <c r="G24" s="10"/>
      <c r="H24" s="113"/>
      <c r="I24" s="113"/>
      <c r="J24" s="114"/>
    </row>
    <row r="25" spans="1:10" ht="15">
      <c r="A25" s="450" t="s">
        <v>58</v>
      </c>
      <c r="B25" s="8"/>
      <c r="C25" s="8"/>
      <c r="D25" s="8"/>
      <c r="E25" s="8"/>
      <c r="F25" s="1"/>
      <c r="G25" s="10"/>
      <c r="H25" s="481">
        <v>19661</v>
      </c>
      <c r="I25" s="480">
        <v>31998</v>
      </c>
      <c r="J25" s="114">
        <f>H25-I25</f>
        <v>-12337</v>
      </c>
    </row>
    <row r="26" spans="1:10" ht="15">
      <c r="A26" s="450" t="s">
        <v>59</v>
      </c>
      <c r="B26" s="8"/>
      <c r="C26" s="8"/>
      <c r="D26" s="8"/>
      <c r="E26" s="8"/>
      <c r="F26" s="1"/>
      <c r="G26" s="10"/>
      <c r="H26" s="481">
        <v>113881</v>
      </c>
      <c r="I26" s="480">
        <v>116040</v>
      </c>
      <c r="J26" s="114">
        <f>H26-I26</f>
        <v>-2159</v>
      </c>
    </row>
    <row r="27" spans="1:10" ht="15">
      <c r="A27" s="450" t="s">
        <v>163</v>
      </c>
      <c r="B27" s="8"/>
      <c r="C27" s="8"/>
      <c r="D27" s="8"/>
      <c r="E27" s="8"/>
      <c r="F27" s="1"/>
      <c r="G27" s="10"/>
      <c r="H27" s="481">
        <v>37419</v>
      </c>
      <c r="I27" s="480">
        <v>40000</v>
      </c>
      <c r="J27" s="114">
        <f>H27-I27</f>
        <v>-2581</v>
      </c>
    </row>
    <row r="28" spans="1:10" ht="15">
      <c r="A28" s="450" t="s">
        <v>164</v>
      </c>
      <c r="B28" s="8"/>
      <c r="C28" s="8"/>
      <c r="D28" s="8"/>
      <c r="E28" s="8"/>
      <c r="F28" s="1"/>
      <c r="G28" s="10"/>
      <c r="H28" s="481">
        <v>5300</v>
      </c>
      <c r="I28" s="480">
        <v>5300</v>
      </c>
      <c r="J28" s="114">
        <f>H28-I28</f>
        <v>0</v>
      </c>
    </row>
    <row r="29" spans="1:10" ht="15">
      <c r="A29" s="450" t="s">
        <v>165</v>
      </c>
      <c r="B29" s="8"/>
      <c r="C29" s="8"/>
      <c r="D29" s="8"/>
      <c r="E29" s="8"/>
      <c r="F29" s="1"/>
      <c r="G29" s="10"/>
      <c r="H29" s="481">
        <v>15461</v>
      </c>
      <c r="I29" s="480">
        <v>16585</v>
      </c>
      <c r="J29" s="114">
        <f>H29-I29</f>
        <v>-1124</v>
      </c>
    </row>
    <row r="30" spans="1:11" ht="15">
      <c r="A30" s="451" t="s">
        <v>504</v>
      </c>
      <c r="B30" s="8"/>
      <c r="C30" s="8"/>
      <c r="D30" s="8"/>
      <c r="E30" s="8"/>
      <c r="F30" s="1"/>
      <c r="G30" s="10"/>
      <c r="H30" s="113">
        <f>SUBTOTAL(9,H25:H29)</f>
        <v>191722</v>
      </c>
      <c r="I30" s="113">
        <f>SUBTOTAL(9,I25:I29)</f>
        <v>209923</v>
      </c>
      <c r="J30" s="113">
        <f>SUBTOTAL(9,J25:J29)</f>
        <v>-18201</v>
      </c>
      <c r="K30" s="323" t="s">
        <v>616</v>
      </c>
    </row>
    <row r="31" spans="1:10" ht="15">
      <c r="A31" s="452" t="s">
        <v>486</v>
      </c>
      <c r="B31" s="452"/>
      <c r="C31" s="452"/>
      <c r="D31" s="452"/>
      <c r="E31" s="452"/>
      <c r="F31" s="453"/>
      <c r="G31" s="454"/>
      <c r="H31" s="455">
        <f>SUBTOTAL(9,H12:H30)</f>
        <v>362040</v>
      </c>
      <c r="I31" s="455">
        <f>SUBTOTAL(9,I12:I30)</f>
        <v>414093</v>
      </c>
      <c r="J31" s="455">
        <f>SUBTOTAL(9,J12:J30)</f>
        <v>-52053</v>
      </c>
    </row>
    <row r="32" spans="1:10" ht="15">
      <c r="A32" s="450"/>
      <c r="B32" s="8"/>
      <c r="C32" s="8"/>
      <c r="D32" s="8"/>
      <c r="E32" s="8"/>
      <c r="F32" s="1"/>
      <c r="G32" s="10"/>
      <c r="H32" s="113"/>
      <c r="I32" s="114"/>
      <c r="J32" s="114"/>
    </row>
    <row r="33" spans="1:10" ht="15">
      <c r="A33" s="448" t="s">
        <v>459</v>
      </c>
      <c r="B33" s="8"/>
      <c r="C33" s="8"/>
      <c r="D33" s="8"/>
      <c r="E33" s="8"/>
      <c r="F33" s="1"/>
      <c r="G33" s="10"/>
      <c r="H33" s="113"/>
      <c r="I33" s="113"/>
      <c r="J33" s="114"/>
    </row>
    <row r="34" spans="1:11" ht="15">
      <c r="A34" s="8" t="s">
        <v>60</v>
      </c>
      <c r="B34" s="8"/>
      <c r="C34" s="8"/>
      <c r="D34" s="8"/>
      <c r="E34" s="8"/>
      <c r="F34" s="1"/>
      <c r="G34" s="8"/>
      <c r="H34" s="113">
        <v>1859</v>
      </c>
      <c r="I34" s="114">
        <v>530</v>
      </c>
      <c r="J34" s="116">
        <f>SUM(H34-I34)</f>
        <v>1329</v>
      </c>
      <c r="K34" s="456"/>
    </row>
    <row r="35" spans="1:11" ht="15">
      <c r="A35" s="8" t="s">
        <v>61</v>
      </c>
      <c r="B35" s="8"/>
      <c r="C35" s="8"/>
      <c r="D35" s="8"/>
      <c r="E35" s="8"/>
      <c r="F35" s="1"/>
      <c r="G35" s="8"/>
      <c r="H35" s="113">
        <v>49909</v>
      </c>
      <c r="I35" s="114">
        <v>27045</v>
      </c>
      <c r="J35" s="116">
        <f>SUM(H35-I35)</f>
        <v>22864</v>
      </c>
      <c r="K35" s="456"/>
    </row>
    <row r="36" spans="1:11" ht="15">
      <c r="A36" s="8" t="s">
        <v>62</v>
      </c>
      <c r="B36" s="8"/>
      <c r="C36" s="8"/>
      <c r="D36" s="8"/>
      <c r="E36" s="8"/>
      <c r="F36" s="1"/>
      <c r="G36" s="8"/>
      <c r="H36" s="113">
        <v>13914</v>
      </c>
      <c r="I36" s="114">
        <v>3655</v>
      </c>
      <c r="J36" s="116">
        <f>SUM(H36-I36)</f>
        <v>10259</v>
      </c>
      <c r="K36" s="456"/>
    </row>
    <row r="37" spans="1:11" ht="15">
      <c r="A37" s="8" t="s">
        <v>63</v>
      </c>
      <c r="B37" s="8"/>
      <c r="C37" s="8"/>
      <c r="D37" s="8"/>
      <c r="E37" s="8"/>
      <c r="F37" s="1"/>
      <c r="G37" s="8"/>
      <c r="H37" s="113">
        <v>-2900</v>
      </c>
      <c r="I37" s="114">
        <v>-2731</v>
      </c>
      <c r="J37" s="116">
        <f>SUM(H37-I37)</f>
        <v>-169</v>
      </c>
      <c r="K37" s="456"/>
    </row>
    <row r="38" spans="1:11" ht="15">
      <c r="A38" s="8" t="s">
        <v>64</v>
      </c>
      <c r="B38" s="8"/>
      <c r="C38" s="8"/>
      <c r="D38" s="8"/>
      <c r="E38" s="8"/>
      <c r="F38" s="1"/>
      <c r="G38" s="8"/>
      <c r="H38" s="113">
        <v>31056</v>
      </c>
      <c r="I38" s="114">
        <v>19168</v>
      </c>
      <c r="J38" s="116">
        <f>SUM(H38-I38)</f>
        <v>11888</v>
      </c>
      <c r="K38" s="456"/>
    </row>
    <row r="39" spans="1:11" ht="15">
      <c r="A39" s="452" t="s">
        <v>460</v>
      </c>
      <c r="B39" s="452"/>
      <c r="C39" s="452"/>
      <c r="D39" s="452"/>
      <c r="E39" s="452"/>
      <c r="F39" s="453"/>
      <c r="G39" s="454"/>
      <c r="H39" s="455">
        <f>SUBTOTAL(9,H34:H38)</f>
        <v>93838</v>
      </c>
      <c r="I39" s="455">
        <f>SUBTOTAL(9,I34:I38)</f>
        <v>47667</v>
      </c>
      <c r="J39" s="455">
        <f>SUBTOTAL(9,J34:J38)</f>
        <v>46171</v>
      </c>
      <c r="K39" s="348" t="s">
        <v>617</v>
      </c>
    </row>
    <row r="40" spans="1:11" ht="15">
      <c r="A40" s="13"/>
      <c r="B40" s="13"/>
      <c r="C40" s="13"/>
      <c r="D40" s="13"/>
      <c r="E40" s="13"/>
      <c r="F40" s="211"/>
      <c r="G40" s="457"/>
      <c r="H40" s="115"/>
      <c r="I40" s="116"/>
      <c r="J40" s="116"/>
      <c r="K40" s="458"/>
    </row>
    <row r="41" spans="1:11" ht="15">
      <c r="A41" s="13"/>
      <c r="B41" s="13"/>
      <c r="C41" s="13"/>
      <c r="D41" s="13"/>
      <c r="E41" s="13"/>
      <c r="F41" s="211"/>
      <c r="G41" s="457"/>
      <c r="H41" s="115"/>
      <c r="I41" s="116"/>
      <c r="J41" s="116"/>
      <c r="K41" s="458"/>
    </row>
    <row r="42" spans="1:11" ht="15">
      <c r="A42" s="13"/>
      <c r="B42" s="13"/>
      <c r="C42" s="13"/>
      <c r="D42" s="13"/>
      <c r="E42" s="13"/>
      <c r="F42" s="211"/>
      <c r="G42" s="457"/>
      <c r="H42" s="115"/>
      <c r="I42" s="116"/>
      <c r="J42" s="116"/>
      <c r="K42" s="458"/>
    </row>
    <row r="43" spans="1:11" ht="15">
      <c r="A43" s="319" t="s">
        <v>517</v>
      </c>
      <c r="B43" s="13"/>
      <c r="C43" s="13"/>
      <c r="D43" s="13"/>
      <c r="E43" s="13"/>
      <c r="F43" s="211"/>
      <c r="G43" s="457"/>
      <c r="H43" s="115"/>
      <c r="I43" s="116"/>
      <c r="J43" s="116"/>
      <c r="K43" s="458"/>
    </row>
    <row r="44" spans="1:11" ht="15">
      <c r="A44" s="343" t="s">
        <v>443</v>
      </c>
      <c r="B44" s="15"/>
      <c r="C44" s="15"/>
      <c r="D44" s="15"/>
      <c r="E44" s="15"/>
      <c r="F44" s="459"/>
      <c r="G44" s="391"/>
      <c r="H44" s="117">
        <v>44708</v>
      </c>
      <c r="I44" s="118">
        <v>62528</v>
      </c>
      <c r="J44" s="118">
        <f>H44-I44</f>
        <v>-17820</v>
      </c>
      <c r="K44" s="458"/>
    </row>
    <row r="45" spans="1:11" ht="15">
      <c r="A45" s="320" t="s">
        <v>516</v>
      </c>
      <c r="B45" s="13"/>
      <c r="C45" s="13"/>
      <c r="D45" s="13"/>
      <c r="E45" s="13"/>
      <c r="F45" s="211"/>
      <c r="G45" s="457"/>
      <c r="H45" s="115">
        <f>SUM(H44:H44)</f>
        <v>44708</v>
      </c>
      <c r="I45" s="115">
        <f>SUM(I44:I44)</f>
        <v>62528</v>
      </c>
      <c r="J45" s="115">
        <f>SUM(J44:J44)</f>
        <v>-17820</v>
      </c>
      <c r="K45" s="348" t="s">
        <v>618</v>
      </c>
    </row>
    <row r="46" spans="1:11" ht="15">
      <c r="A46" s="13"/>
      <c r="B46" s="13"/>
      <c r="C46" s="13"/>
      <c r="D46" s="13"/>
      <c r="E46" s="13"/>
      <c r="F46" s="211"/>
      <c r="G46" s="457"/>
      <c r="H46" s="115"/>
      <c r="I46" s="116"/>
      <c r="J46" s="116"/>
      <c r="K46" s="458"/>
    </row>
    <row r="47" spans="1:11" ht="15">
      <c r="A47" s="13"/>
      <c r="B47" s="13"/>
      <c r="C47" s="13"/>
      <c r="D47" s="13"/>
      <c r="E47" s="13"/>
      <c r="F47" s="211"/>
      <c r="G47" s="457"/>
      <c r="H47" s="115"/>
      <c r="I47" s="116"/>
      <c r="J47" s="116"/>
      <c r="K47" s="458"/>
    </row>
    <row r="48" spans="1:11" ht="15">
      <c r="A48" s="13"/>
      <c r="B48" s="13"/>
      <c r="C48" s="13"/>
      <c r="D48" s="13"/>
      <c r="E48" s="13"/>
      <c r="F48" s="211"/>
      <c r="G48" s="457"/>
      <c r="H48" s="115"/>
      <c r="I48" s="116"/>
      <c r="J48" s="116"/>
      <c r="K48" s="458"/>
    </row>
    <row r="49" spans="1:11" ht="15">
      <c r="A49" s="13"/>
      <c r="B49" s="13"/>
      <c r="C49" s="13"/>
      <c r="D49" s="13"/>
      <c r="E49" s="13"/>
      <c r="F49" s="211"/>
      <c r="G49" s="457"/>
      <c r="H49" s="115"/>
      <c r="I49" s="116"/>
      <c r="J49" s="116"/>
      <c r="K49" s="458"/>
    </row>
    <row r="50" spans="1:11" ht="15">
      <c r="A50" s="460" t="s">
        <v>65</v>
      </c>
      <c r="B50" s="461"/>
      <c r="C50" s="452"/>
      <c r="D50" s="452"/>
      <c r="E50" s="452"/>
      <c r="F50" s="453"/>
      <c r="G50" s="452"/>
      <c r="H50" s="462">
        <f>H31+H39+H45</f>
        <v>500586</v>
      </c>
      <c r="I50" s="462">
        <f>I31+I39+I45</f>
        <v>524288</v>
      </c>
      <c r="J50" s="462">
        <f>J31+J39+J45</f>
        <v>-23702</v>
      </c>
      <c r="K50" s="458"/>
    </row>
    <row r="51" spans="3:11" ht="15.75" thickBot="1">
      <c r="C51" s="463"/>
      <c r="D51" s="463"/>
      <c r="E51" s="463"/>
      <c r="F51" s="464"/>
      <c r="G51" s="463"/>
      <c r="K51" s="458"/>
    </row>
    <row r="52" ht="13.5" thickTop="1">
      <c r="K52" s="458"/>
    </row>
    <row r="54" spans="1:10" ht="14.25">
      <c r="A54" s="199" t="s">
        <v>66</v>
      </c>
      <c r="B54" s="199"/>
      <c r="C54" s="199"/>
      <c r="D54" s="199"/>
      <c r="E54" s="199"/>
      <c r="F54" s="199"/>
      <c r="G54" s="199"/>
      <c r="H54" s="199"/>
      <c r="I54" s="199"/>
      <c r="J54" s="199"/>
    </row>
    <row r="55" spans="1:10" ht="36.75" customHeight="1">
      <c r="A55" s="8"/>
      <c r="B55" s="8"/>
      <c r="C55" s="8"/>
      <c r="D55" s="8"/>
      <c r="E55" s="8"/>
      <c r="F55" s="1"/>
      <c r="G55" s="10"/>
      <c r="H55" s="465" t="s">
        <v>172</v>
      </c>
      <c r="I55" s="465" t="s">
        <v>166</v>
      </c>
      <c r="J55" s="466" t="s">
        <v>518</v>
      </c>
    </row>
    <row r="56" spans="1:7" ht="15">
      <c r="A56" s="8"/>
      <c r="B56" s="8"/>
      <c r="C56" s="8"/>
      <c r="D56" s="8"/>
      <c r="E56" s="8"/>
      <c r="F56" s="1"/>
      <c r="G56" s="10"/>
    </row>
    <row r="57" spans="1:7" ht="15">
      <c r="A57" s="8"/>
      <c r="B57" s="8"/>
      <c r="C57" s="8"/>
      <c r="D57" s="8"/>
      <c r="E57" s="8"/>
      <c r="F57" s="1"/>
      <c r="G57" s="10"/>
    </row>
    <row r="58" spans="1:10" ht="15">
      <c r="A58" s="16" t="s">
        <v>515</v>
      </c>
      <c r="B58" s="13"/>
      <c r="C58" s="13"/>
      <c r="D58" s="13"/>
      <c r="E58" s="13"/>
      <c r="F58" s="211"/>
      <c r="G58" s="457"/>
      <c r="H58" s="115"/>
      <c r="I58" s="116"/>
      <c r="J58" s="116"/>
    </row>
    <row r="59" spans="1:10" ht="15">
      <c r="A59" s="8" t="s">
        <v>444</v>
      </c>
      <c r="B59" s="13"/>
      <c r="C59" s="13"/>
      <c r="D59" s="13"/>
      <c r="E59" s="13"/>
      <c r="F59" s="211"/>
      <c r="G59" s="457"/>
      <c r="H59" s="115">
        <v>2130</v>
      </c>
      <c r="I59" s="116">
        <v>678</v>
      </c>
      <c r="J59" s="114">
        <f aca="true" t="shared" si="1" ref="J59:J65">H59-I59</f>
        <v>1452</v>
      </c>
    </row>
    <row r="60" spans="1:10" ht="15">
      <c r="A60" s="8" t="s">
        <v>445</v>
      </c>
      <c r="B60" s="13"/>
      <c r="C60" s="13"/>
      <c r="D60" s="13"/>
      <c r="E60" s="13"/>
      <c r="F60" s="211"/>
      <c r="G60" s="457"/>
      <c r="H60" s="115">
        <v>4787</v>
      </c>
      <c r="I60" s="116">
        <v>2370</v>
      </c>
      <c r="J60" s="114">
        <f t="shared" si="1"/>
        <v>2417</v>
      </c>
    </row>
    <row r="61" spans="1:10" ht="15">
      <c r="A61" s="8" t="s">
        <v>446</v>
      </c>
      <c r="B61" s="13"/>
      <c r="C61" s="13"/>
      <c r="D61" s="13"/>
      <c r="E61" s="13"/>
      <c r="F61" s="211"/>
      <c r="G61" s="457"/>
      <c r="H61" s="467">
        <v>166473</v>
      </c>
      <c r="I61" s="482">
        <v>163583</v>
      </c>
      <c r="J61" s="114">
        <f t="shared" si="1"/>
        <v>2890</v>
      </c>
    </row>
    <row r="62" spans="1:10" ht="15">
      <c r="A62" s="8" t="s">
        <v>447</v>
      </c>
      <c r="B62" s="13"/>
      <c r="C62" s="13"/>
      <c r="D62" s="13"/>
      <c r="E62" s="13"/>
      <c r="F62" s="211"/>
      <c r="G62" s="457"/>
      <c r="H62" s="115">
        <v>8389</v>
      </c>
      <c r="I62" s="116">
        <v>6494</v>
      </c>
      <c r="J62" s="114">
        <f t="shared" si="1"/>
        <v>1895</v>
      </c>
    </row>
    <row r="63" spans="1:10" ht="15">
      <c r="A63" s="8" t="s">
        <v>448</v>
      </c>
      <c r="B63" s="13"/>
      <c r="C63" s="13"/>
      <c r="D63" s="13"/>
      <c r="E63" s="13"/>
      <c r="F63" s="211"/>
      <c r="G63" s="457"/>
      <c r="H63" s="115">
        <v>1658</v>
      </c>
      <c r="I63" s="116">
        <v>-780</v>
      </c>
      <c r="J63" s="114">
        <f t="shared" si="1"/>
        <v>2438</v>
      </c>
    </row>
    <row r="64" spans="1:10" ht="15">
      <c r="A64" s="8" t="s">
        <v>39</v>
      </c>
      <c r="B64" s="13"/>
      <c r="C64" s="13"/>
      <c r="D64" s="13"/>
      <c r="E64" s="13"/>
      <c r="F64" s="211"/>
      <c r="G64" s="457"/>
      <c r="H64" s="115">
        <v>33389</v>
      </c>
      <c r="I64" s="116">
        <v>61443</v>
      </c>
      <c r="J64" s="114">
        <f t="shared" si="1"/>
        <v>-28054</v>
      </c>
    </row>
    <row r="65" spans="1:11" ht="15">
      <c r="A65" s="8" t="s">
        <v>449</v>
      </c>
      <c r="B65" s="13"/>
      <c r="C65" s="13"/>
      <c r="D65" s="13"/>
      <c r="E65" s="13"/>
      <c r="F65" s="211"/>
      <c r="G65" s="457"/>
      <c r="H65" s="115">
        <v>63191</v>
      </c>
      <c r="I65" s="116">
        <v>58965</v>
      </c>
      <c r="J65" s="114">
        <f t="shared" si="1"/>
        <v>4226</v>
      </c>
      <c r="K65" s="293"/>
    </row>
    <row r="66" spans="1:10" ht="15">
      <c r="A66" s="452" t="s">
        <v>516</v>
      </c>
      <c r="B66" s="452"/>
      <c r="C66" s="452"/>
      <c r="D66" s="452"/>
      <c r="E66" s="452"/>
      <c r="F66" s="453"/>
      <c r="G66" s="454"/>
      <c r="H66" s="455">
        <f>SUBTOTAL(9,H59:H65)</f>
        <v>280017</v>
      </c>
      <c r="I66" s="455">
        <f>SUBTOTAL(9,I59:I65)</f>
        <v>292753</v>
      </c>
      <c r="J66" s="455">
        <f>SUBTOTAL(9,J59:J65)</f>
        <v>-12736</v>
      </c>
    </row>
    <row r="67" spans="1:10" ht="15">
      <c r="A67" s="8"/>
      <c r="B67" s="8"/>
      <c r="C67" s="8"/>
      <c r="D67" s="8"/>
      <c r="E67" s="8"/>
      <c r="F67" s="1"/>
      <c r="G67" s="10"/>
      <c r="H67" s="113"/>
      <c r="I67" s="114"/>
      <c r="J67" s="114"/>
    </row>
    <row r="68" spans="1:11" ht="15.75" thickBot="1">
      <c r="A68" s="468" t="s">
        <v>67</v>
      </c>
      <c r="B68" s="469"/>
      <c r="C68" s="469"/>
      <c r="D68" s="469"/>
      <c r="E68" s="469"/>
      <c r="F68" s="470"/>
      <c r="G68" s="469"/>
      <c r="H68" s="131">
        <f>SUBTOTAL(9,H58:H67)</f>
        <v>280017</v>
      </c>
      <c r="I68" s="131">
        <f>SUBTOTAL(9,I58:I67)</f>
        <v>292753</v>
      </c>
      <c r="J68" s="131">
        <f>SUBTOTAL(9,J58:J67)</f>
        <v>-12736</v>
      </c>
      <c r="K68" s="348" t="s">
        <v>619</v>
      </c>
    </row>
    <row r="69" spans="8:10" ht="13.5" thickTop="1">
      <c r="H69" s="293"/>
      <c r="J69" s="293"/>
    </row>
    <row r="70" spans="8:10" ht="12.75">
      <c r="H70" s="293"/>
      <c r="J70" s="293"/>
    </row>
    <row r="71" spans="1:11" s="240" customFormat="1" ht="15">
      <c r="A71" s="356" t="s">
        <v>533</v>
      </c>
      <c r="B71" s="320"/>
      <c r="C71" s="320"/>
      <c r="D71" s="320"/>
      <c r="E71" s="349"/>
      <c r="F71" s="321"/>
      <c r="G71" s="121"/>
      <c r="H71" s="121"/>
      <c r="I71" s="177"/>
      <c r="J71" s="177"/>
      <c r="K71" s="177"/>
    </row>
    <row r="72" spans="1:11" s="240" customFormat="1" ht="15">
      <c r="A72" s="320" t="s">
        <v>189</v>
      </c>
      <c r="B72" s="320"/>
      <c r="C72" s="320"/>
      <c r="D72" s="320"/>
      <c r="E72" s="349"/>
      <c r="F72" s="321"/>
      <c r="G72" s="121">
        <v>0</v>
      </c>
      <c r="H72" s="121">
        <v>7532</v>
      </c>
      <c r="I72" s="177">
        <v>7998</v>
      </c>
      <c r="J72" s="177">
        <f>H72-I72</f>
        <v>-466</v>
      </c>
      <c r="K72" s="177"/>
    </row>
    <row r="73" spans="1:11" s="240" customFormat="1" ht="15">
      <c r="A73" s="343" t="s">
        <v>109</v>
      </c>
      <c r="B73" s="343"/>
      <c r="C73" s="343"/>
      <c r="D73" s="343"/>
      <c r="E73" s="344"/>
      <c r="F73" s="345"/>
      <c r="G73" s="346">
        <v>0</v>
      </c>
      <c r="H73" s="346">
        <v>20875</v>
      </c>
      <c r="I73" s="347">
        <v>14624</v>
      </c>
      <c r="J73" s="347">
        <f>H73-I73</f>
        <v>6251</v>
      </c>
      <c r="K73" s="322"/>
    </row>
    <row r="74" spans="1:11" s="240" customFormat="1" ht="15">
      <c r="A74" s="320" t="s">
        <v>534</v>
      </c>
      <c r="B74" s="320"/>
      <c r="C74" s="320"/>
      <c r="D74" s="320"/>
      <c r="E74" s="349"/>
      <c r="F74" s="321"/>
      <c r="G74" s="121">
        <f>SUBTOTAL(9,G73)</f>
        <v>0</v>
      </c>
      <c r="H74" s="121">
        <f>SUBTOTAL(9,H72:H73)</f>
        <v>28407</v>
      </c>
      <c r="I74" s="177">
        <f>SUBTOTAL(9,I72:I73)</f>
        <v>22622</v>
      </c>
      <c r="J74" s="177">
        <f>SUBTOTAL(9,J72:J73)</f>
        <v>5785</v>
      </c>
      <c r="K74" s="342" t="s">
        <v>620</v>
      </c>
    </row>
    <row r="75" spans="1:10" s="240" customFormat="1" ht="15">
      <c r="A75" s="320"/>
      <c r="B75" s="320"/>
      <c r="C75" s="320"/>
      <c r="D75" s="320"/>
      <c r="E75" s="349"/>
      <c r="F75" s="321"/>
      <c r="G75" s="121"/>
      <c r="H75" s="121"/>
      <c r="I75" s="177"/>
      <c r="J75" s="177"/>
    </row>
    <row r="76" spans="1:11" s="240" customFormat="1" ht="15">
      <c r="A76" s="350" t="s">
        <v>534</v>
      </c>
      <c r="B76" s="351"/>
      <c r="C76" s="351"/>
      <c r="D76" s="351"/>
      <c r="E76" s="352"/>
      <c r="F76" s="353"/>
      <c r="G76" s="172">
        <f>SUBTOTAL(9,G73:G75)</f>
        <v>0</v>
      </c>
      <c r="H76" s="172">
        <f>SUBTOTAL(9,H72:H75)</f>
        <v>28407</v>
      </c>
      <c r="I76" s="354">
        <f>SUBTOTAL(9,I72:I75)</f>
        <v>22622</v>
      </c>
      <c r="J76" s="354">
        <f>SUBTOTAL(9,J72:J75)</f>
        <v>5785</v>
      </c>
      <c r="K76" s="355"/>
    </row>
    <row r="78" spans="1:11" s="473" customFormat="1" ht="14.25">
      <c r="A78" s="350" t="s">
        <v>110</v>
      </c>
      <c r="B78" s="350"/>
      <c r="C78" s="350"/>
      <c r="D78" s="350"/>
      <c r="E78" s="471"/>
      <c r="F78" s="472"/>
      <c r="G78" s="172">
        <f>SUBTOTAL(9,G54:G77)</f>
        <v>0</v>
      </c>
      <c r="H78" s="172">
        <f>H68+H76</f>
        <v>308424</v>
      </c>
      <c r="I78" s="172">
        <f>I68+I76</f>
        <v>315375</v>
      </c>
      <c r="J78" s="172">
        <f>J68+J76</f>
        <v>-6951</v>
      </c>
      <c r="K78" s="341"/>
    </row>
    <row r="80" ht="12.75">
      <c r="H80" s="293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5" r:id="rId2"/>
  <rowBreaks count="1" manualBreakCount="1">
    <brk id="53" max="10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4">
      <selection activeCell="H30" sqref="H30"/>
    </sheetView>
  </sheetViews>
  <sheetFormatPr defaultColWidth="11.421875" defaultRowHeight="12.75"/>
  <sheetData>
    <row r="2" spans="1:10" ht="15">
      <c r="A2" s="6" t="s">
        <v>717</v>
      </c>
      <c r="B2" s="7"/>
      <c r="C2" s="7"/>
      <c r="D2" s="7"/>
      <c r="E2" s="7"/>
      <c r="F2" s="6"/>
      <c r="G2" s="6"/>
      <c r="H2" s="7"/>
      <c r="I2" s="7"/>
      <c r="J2" s="7"/>
    </row>
    <row r="3" spans="1:9" ht="15">
      <c r="A3" s="8"/>
      <c r="B3" s="8"/>
      <c r="C3" s="8"/>
      <c r="D3" s="8"/>
      <c r="E3" s="8"/>
      <c r="F3" s="5"/>
      <c r="G3" s="5"/>
      <c r="I3" s="8"/>
    </row>
    <row r="4" spans="1:8" ht="15">
      <c r="A4" s="8"/>
      <c r="B4" s="8"/>
      <c r="C4" s="8"/>
      <c r="D4" s="8"/>
      <c r="E4" s="8"/>
      <c r="F4" s="101">
        <v>40663</v>
      </c>
      <c r="G4" s="101">
        <v>40298</v>
      </c>
      <c r="H4" s="101">
        <v>40543</v>
      </c>
    </row>
    <row r="5" spans="1:8" ht="15">
      <c r="A5" s="8"/>
      <c r="B5" s="8"/>
      <c r="C5" s="8"/>
      <c r="D5" s="8"/>
      <c r="E5" s="8"/>
      <c r="F5" s="5"/>
      <c r="G5" s="5"/>
      <c r="H5" s="5"/>
    </row>
    <row r="6" spans="1:8" ht="15">
      <c r="A6" s="8" t="s">
        <v>25</v>
      </c>
      <c r="B6" s="8"/>
      <c r="C6" s="8"/>
      <c r="D6" s="8"/>
      <c r="E6" s="8"/>
      <c r="F6" s="113">
        <v>40086</v>
      </c>
      <c r="G6" s="114">
        <v>14383</v>
      </c>
      <c r="H6" s="114">
        <v>29995</v>
      </c>
    </row>
    <row r="7" spans="1:10" ht="15">
      <c r="A7" s="8" t="s">
        <v>26</v>
      </c>
      <c r="B7" s="8"/>
      <c r="C7" s="8"/>
      <c r="D7" s="8"/>
      <c r="E7" s="8"/>
      <c r="F7" s="113">
        <v>-102968</v>
      </c>
      <c r="G7" s="114">
        <v>-97209</v>
      </c>
      <c r="H7" s="114">
        <v>-106634</v>
      </c>
      <c r="J7" s="293"/>
    </row>
    <row r="8" spans="1:12" ht="15">
      <c r="A8" s="20" t="s">
        <v>27</v>
      </c>
      <c r="B8" s="20"/>
      <c r="C8" s="20"/>
      <c r="D8" s="20"/>
      <c r="E8" s="20"/>
      <c r="F8" s="119">
        <f>SUM(F6:F7)</f>
        <v>-62882</v>
      </c>
      <c r="G8" s="120">
        <f>SUM(G6:G7)</f>
        <v>-82826</v>
      </c>
      <c r="H8" s="120">
        <f>SUM(H6:H7)</f>
        <v>-76639</v>
      </c>
      <c r="J8" s="293"/>
      <c r="K8" s="293"/>
      <c r="L8" s="293"/>
    </row>
    <row r="9" spans="1:8" ht="15">
      <c r="A9" s="8"/>
      <c r="B9" s="8"/>
      <c r="C9" s="8"/>
      <c r="D9" s="8"/>
      <c r="E9" s="8"/>
      <c r="F9" s="5"/>
      <c r="G9" s="5"/>
      <c r="H9" s="5"/>
    </row>
    <row r="10" spans="1:8" ht="15">
      <c r="A10" s="8"/>
      <c r="B10" s="8"/>
      <c r="C10" s="8"/>
      <c r="D10" s="8"/>
      <c r="E10" s="8"/>
      <c r="F10" s="5"/>
      <c r="G10" s="5"/>
      <c r="H10" s="5"/>
    </row>
    <row r="11" spans="1:8" ht="15">
      <c r="A11" s="5" t="s">
        <v>305</v>
      </c>
      <c r="B11" s="8"/>
      <c r="C11" s="8"/>
      <c r="D11" s="8"/>
      <c r="E11" s="8"/>
      <c r="F11" s="5"/>
      <c r="G11" s="138"/>
      <c r="H11" s="5"/>
    </row>
    <row r="12" spans="1:8" ht="15">
      <c r="A12" s="8"/>
      <c r="B12" s="8"/>
      <c r="C12" s="8"/>
      <c r="D12" s="8"/>
      <c r="E12" s="8"/>
      <c r="F12" s="101">
        <v>40663</v>
      </c>
      <c r="G12" s="101">
        <f>G4</f>
        <v>40298</v>
      </c>
      <c r="H12" s="101">
        <v>40543</v>
      </c>
    </row>
    <row r="13" spans="1:8" ht="15">
      <c r="A13" s="8"/>
      <c r="B13" s="8"/>
      <c r="C13" s="8"/>
      <c r="D13" s="8"/>
      <c r="E13" s="8"/>
      <c r="F13" s="5"/>
      <c r="G13" s="101"/>
      <c r="H13" s="5"/>
    </row>
    <row r="14" spans="1:8" ht="15">
      <c r="A14" s="8" t="s">
        <v>443</v>
      </c>
      <c r="B14" s="8"/>
      <c r="C14" s="8"/>
      <c r="D14" s="8"/>
      <c r="E14" s="8"/>
      <c r="F14" s="291">
        <v>3398</v>
      </c>
      <c r="G14" s="115"/>
      <c r="H14" s="291"/>
    </row>
    <row r="15" spans="1:8" ht="15">
      <c r="A15" s="8" t="s">
        <v>444</v>
      </c>
      <c r="B15" s="8"/>
      <c r="C15" s="8"/>
      <c r="D15" s="8"/>
      <c r="E15" s="8"/>
      <c r="F15" s="291">
        <v>800</v>
      </c>
      <c r="G15" s="403">
        <v>392</v>
      </c>
      <c r="H15" s="290">
        <v>479</v>
      </c>
    </row>
    <row r="16" spans="1:8" ht="15">
      <c r="A16" s="8" t="s">
        <v>446</v>
      </c>
      <c r="B16" s="8"/>
      <c r="C16" s="8"/>
      <c r="D16" s="8"/>
      <c r="E16" s="8"/>
      <c r="F16" s="291">
        <v>27669</v>
      </c>
      <c r="G16" s="403">
        <v>11067</v>
      </c>
      <c r="H16" s="290">
        <v>23030</v>
      </c>
    </row>
    <row r="17" spans="1:8" ht="15">
      <c r="A17" s="8" t="s">
        <v>28</v>
      </c>
      <c r="B17" s="8"/>
      <c r="C17" s="8"/>
      <c r="D17" s="8"/>
      <c r="E17" s="8"/>
      <c r="F17" s="113">
        <v>2178</v>
      </c>
      <c r="G17" s="403"/>
      <c r="H17" s="114"/>
    </row>
    <row r="18" spans="1:8" ht="15">
      <c r="A18" s="8" t="s">
        <v>449</v>
      </c>
      <c r="B18" s="8"/>
      <c r="C18" s="8"/>
      <c r="D18" s="8"/>
      <c r="E18" s="8"/>
      <c r="F18" s="113">
        <v>6041</v>
      </c>
      <c r="G18" s="403">
        <v>2924</v>
      </c>
      <c r="H18" s="114">
        <v>6486</v>
      </c>
    </row>
    <row r="19" spans="1:10" ht="15">
      <c r="A19" s="20" t="s">
        <v>390</v>
      </c>
      <c r="B19" s="20"/>
      <c r="C19" s="20"/>
      <c r="D19" s="20"/>
      <c r="E19" s="20"/>
      <c r="F19" s="119">
        <f>SUM(F14:F18)</f>
        <v>40086</v>
      </c>
      <c r="G19" s="404">
        <f>SUM(G14:G18)</f>
        <v>14383</v>
      </c>
      <c r="H19" s="120">
        <f>SUM(H14:H18)</f>
        <v>29995</v>
      </c>
      <c r="J19" s="293"/>
    </row>
    <row r="20" spans="1:8" ht="15">
      <c r="A20" s="8"/>
      <c r="B20" s="8"/>
      <c r="C20" s="8"/>
      <c r="D20" s="8"/>
      <c r="E20" s="8"/>
      <c r="F20" s="5"/>
      <c r="G20" s="138"/>
      <c r="H20" s="5"/>
    </row>
    <row r="21" spans="1:8" ht="15">
      <c r="A21" s="8"/>
      <c r="B21" s="8"/>
      <c r="C21" s="8"/>
      <c r="D21" s="8"/>
      <c r="E21" s="8"/>
      <c r="F21" s="5"/>
      <c r="G21" s="138"/>
      <c r="H21" s="5"/>
    </row>
    <row r="22" spans="1:8" ht="15">
      <c r="A22" s="8"/>
      <c r="B22" s="8"/>
      <c r="C22" s="8"/>
      <c r="D22" s="8"/>
      <c r="E22" s="8"/>
      <c r="F22" s="5"/>
      <c r="G22" s="5"/>
      <c r="H22" s="5"/>
    </row>
    <row r="23" spans="1:8" ht="15">
      <c r="A23" s="5" t="s">
        <v>389</v>
      </c>
      <c r="B23" s="8"/>
      <c r="C23" s="8"/>
      <c r="D23" s="8"/>
      <c r="E23" s="8"/>
      <c r="F23" s="5"/>
      <c r="G23" s="5"/>
      <c r="H23" s="5"/>
    </row>
    <row r="24" spans="1:8" ht="15">
      <c r="A24" s="8"/>
      <c r="B24" s="8"/>
      <c r="C24" s="8"/>
      <c r="D24" s="8"/>
      <c r="E24" s="8"/>
      <c r="F24" s="101">
        <v>40663</v>
      </c>
      <c r="G24" s="101">
        <f>G4</f>
        <v>40298</v>
      </c>
      <c r="H24" s="101">
        <f>H12</f>
        <v>40543</v>
      </c>
    </row>
    <row r="25" spans="1:8" ht="15">
      <c r="A25" s="8"/>
      <c r="B25" s="8"/>
      <c r="C25" s="8"/>
      <c r="D25" s="8"/>
      <c r="E25" s="8"/>
      <c r="F25" s="5"/>
      <c r="H25" s="5"/>
    </row>
    <row r="26" spans="1:8" ht="15">
      <c r="A26" s="8" t="s">
        <v>443</v>
      </c>
      <c r="B26" s="8"/>
      <c r="C26" s="8"/>
      <c r="D26" s="8"/>
      <c r="E26" s="8"/>
      <c r="F26" s="291">
        <v>7264</v>
      </c>
      <c r="G26" s="293">
        <v>11134</v>
      </c>
      <c r="H26" s="290">
        <v>8199</v>
      </c>
    </row>
    <row r="27" spans="1:8" ht="15">
      <c r="A27" s="8" t="s">
        <v>444</v>
      </c>
      <c r="B27" s="8"/>
      <c r="C27" s="8"/>
      <c r="D27" s="8"/>
      <c r="E27" s="8"/>
      <c r="F27" s="291">
        <v>1914</v>
      </c>
      <c r="G27" s="293">
        <v>2679</v>
      </c>
      <c r="H27" s="290">
        <v>2117</v>
      </c>
    </row>
    <row r="28" spans="1:8" ht="15">
      <c r="A28" s="8" t="s">
        <v>446</v>
      </c>
      <c r="B28" s="8"/>
      <c r="C28" s="8"/>
      <c r="D28" s="8"/>
      <c r="E28" s="8"/>
      <c r="F28" s="291">
        <v>50466</v>
      </c>
      <c r="G28" s="293">
        <v>43627</v>
      </c>
      <c r="H28" s="290">
        <v>49207</v>
      </c>
    </row>
    <row r="29" spans="1:8" ht="15">
      <c r="A29" s="8" t="s">
        <v>28</v>
      </c>
      <c r="B29" s="8"/>
      <c r="C29" s="8"/>
      <c r="D29" s="8"/>
      <c r="E29" s="8"/>
      <c r="F29" s="113">
        <v>25597</v>
      </c>
      <c r="G29" s="293">
        <v>27767</v>
      </c>
      <c r="H29" s="114">
        <v>32401</v>
      </c>
    </row>
    <row r="30" spans="1:10" ht="15">
      <c r="A30" s="8" t="s">
        <v>449</v>
      </c>
      <c r="B30" s="8"/>
      <c r="C30" s="8"/>
      <c r="D30" s="8"/>
      <c r="E30" s="8"/>
      <c r="F30" s="113">
        <v>17727</v>
      </c>
      <c r="G30" s="293">
        <v>12002</v>
      </c>
      <c r="H30" s="114">
        <v>14710</v>
      </c>
      <c r="J30" s="293"/>
    </row>
    <row r="31" spans="1:10" ht="15">
      <c r="A31" s="20" t="s">
        <v>300</v>
      </c>
      <c r="B31" s="20"/>
      <c r="C31" s="20"/>
      <c r="D31" s="20"/>
      <c r="E31" s="20"/>
      <c r="F31" s="119">
        <f>SUM(F26:F30)</f>
        <v>102968</v>
      </c>
      <c r="G31" s="404">
        <f>SUM(G26:G30)</f>
        <v>97209</v>
      </c>
      <c r="H31" s="120">
        <f>SUM(H26:H30)</f>
        <v>106634</v>
      </c>
      <c r="J31" s="293"/>
    </row>
    <row r="32" spans="1:8" ht="15">
      <c r="A32" s="8"/>
      <c r="B32" s="8"/>
      <c r="C32" s="8"/>
      <c r="D32" s="8"/>
      <c r="E32" s="8"/>
      <c r="F32" s="5"/>
      <c r="H32" s="8"/>
    </row>
    <row r="33" spans="1:8" ht="15">
      <c r="A33" s="8"/>
      <c r="B33" s="8"/>
      <c r="C33" s="8"/>
      <c r="D33" s="8"/>
      <c r="E33" s="8"/>
      <c r="F33" s="5"/>
      <c r="G33" s="5"/>
      <c r="H33" s="8"/>
    </row>
    <row r="34" spans="1:8" ht="12.75">
      <c r="A34" s="405"/>
      <c r="B34" s="405"/>
      <c r="C34" s="405"/>
      <c r="D34" s="405"/>
      <c r="E34" s="405"/>
      <c r="F34" s="405"/>
      <c r="G34" s="405"/>
      <c r="H34" s="80"/>
    </row>
    <row r="36" ht="12.75">
      <c r="A36" t="s">
        <v>804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2">
      <selection activeCell="C40" sqref="C40:E42"/>
    </sheetView>
  </sheetViews>
  <sheetFormatPr defaultColWidth="11.421875" defaultRowHeight="15" customHeight="1"/>
  <cols>
    <col min="1" max="1" width="63.7109375" style="0" customWidth="1"/>
    <col min="2" max="2" width="10.7109375" style="61" customWidth="1"/>
    <col min="3" max="4" width="15.7109375" style="62" customWidth="1"/>
    <col min="5" max="5" width="15.7109375" style="0" customWidth="1"/>
    <col min="7" max="7" width="15.28125" style="0" bestFit="1" customWidth="1"/>
  </cols>
  <sheetData>
    <row r="1" spans="1:6" ht="15" customHeight="1">
      <c r="A1" s="60" t="s">
        <v>506</v>
      </c>
      <c r="F1" s="299"/>
    </row>
    <row r="2" ht="15" customHeight="1">
      <c r="F2" s="299"/>
    </row>
    <row r="3" spans="1:6" ht="15" customHeight="1">
      <c r="A3" s="63" t="s">
        <v>182</v>
      </c>
      <c r="F3" s="299"/>
    </row>
    <row r="4" ht="15" customHeight="1" thickBot="1">
      <c r="F4" s="299"/>
    </row>
    <row r="5" spans="1:6" ht="15" customHeight="1">
      <c r="A5" s="73"/>
      <c r="B5" s="213" t="s">
        <v>225</v>
      </c>
      <c r="C5" s="267">
        <f>Resultatregnskap!C5</f>
        <v>40663</v>
      </c>
      <c r="D5" s="267">
        <v>40298</v>
      </c>
      <c r="E5" s="267">
        <f>Resultatregnskap!E5</f>
        <v>40543</v>
      </c>
      <c r="F5" s="300" t="s">
        <v>589</v>
      </c>
    </row>
    <row r="6" spans="1:6" ht="15" customHeight="1">
      <c r="A6" s="64" t="s">
        <v>256</v>
      </c>
      <c r="B6" s="75"/>
      <c r="C6" s="106"/>
      <c r="D6" s="112"/>
      <c r="E6" s="106"/>
      <c r="F6" s="301"/>
    </row>
    <row r="7" spans="2:6" ht="15" customHeight="1">
      <c r="B7" s="75"/>
      <c r="C7" s="106"/>
      <c r="D7" s="112"/>
      <c r="E7" s="106"/>
      <c r="F7" s="301"/>
    </row>
    <row r="8" spans="1:6" ht="15" customHeight="1">
      <c r="A8" s="64" t="s">
        <v>520</v>
      </c>
      <c r="B8" s="75"/>
      <c r="C8" s="106"/>
      <c r="D8" s="112"/>
      <c r="E8" s="106"/>
      <c r="F8" s="301"/>
    </row>
    <row r="9" spans="1:6" ht="15" customHeight="1">
      <c r="A9" s="70"/>
      <c r="B9" s="75"/>
      <c r="C9" s="106"/>
      <c r="D9" s="112"/>
      <c r="E9" s="106"/>
      <c r="F9" s="301"/>
    </row>
    <row r="10" spans="1:6" ht="15" customHeight="1">
      <c r="A10" s="64" t="s">
        <v>257</v>
      </c>
      <c r="B10" s="75"/>
      <c r="C10" s="106"/>
      <c r="D10" s="112"/>
      <c r="E10" s="106"/>
      <c r="F10" s="301"/>
    </row>
    <row r="11" spans="1:6" s="68" customFormat="1" ht="15" customHeight="1">
      <c r="A11" s="66" t="s">
        <v>258</v>
      </c>
      <c r="B11" s="75">
        <v>4</v>
      </c>
      <c r="C11" s="106"/>
      <c r="D11" s="112"/>
      <c r="E11" s="106"/>
      <c r="F11" s="302"/>
    </row>
    <row r="12" spans="1:6" s="68" customFormat="1" ht="15" customHeight="1">
      <c r="A12" s="66" t="s">
        <v>259</v>
      </c>
      <c r="B12" s="75">
        <v>4</v>
      </c>
      <c r="C12" s="358">
        <v>5717</v>
      </c>
      <c r="D12" s="358">
        <v>5269</v>
      </c>
      <c r="E12" s="359">
        <v>5975</v>
      </c>
      <c r="F12" s="302"/>
    </row>
    <row r="13" spans="1:6" ht="15" customHeight="1">
      <c r="A13" s="69" t="s">
        <v>260</v>
      </c>
      <c r="B13" s="75"/>
      <c r="C13" s="106">
        <f>SUBTOTAL(9,C11:C12)</f>
        <v>5717</v>
      </c>
      <c r="D13" s="112">
        <f>SUBTOTAL(9,D11:D12)</f>
        <v>5269</v>
      </c>
      <c r="E13" s="106">
        <f>SUBTOTAL(9,E11:E12)</f>
        <v>5975</v>
      </c>
      <c r="F13" s="303" t="s">
        <v>590</v>
      </c>
    </row>
    <row r="14" spans="1:6" ht="15" customHeight="1">
      <c r="A14" s="70"/>
      <c r="B14" s="75"/>
      <c r="C14" s="106"/>
      <c r="D14" s="112"/>
      <c r="E14" s="106"/>
      <c r="F14" s="301"/>
    </row>
    <row r="15" spans="1:6" ht="15" customHeight="1">
      <c r="A15" s="64" t="s">
        <v>261</v>
      </c>
      <c r="B15" s="75"/>
      <c r="C15" s="106"/>
      <c r="D15" s="112"/>
      <c r="E15" s="106"/>
      <c r="F15" s="301"/>
    </row>
    <row r="16" spans="1:7" s="68" customFormat="1" ht="15" customHeight="1">
      <c r="A16" s="66" t="s">
        <v>262</v>
      </c>
      <c r="B16" s="75">
        <v>5</v>
      </c>
      <c r="C16" s="358">
        <v>8353035</v>
      </c>
      <c r="D16" s="358">
        <v>7943419</v>
      </c>
      <c r="E16" s="359">
        <v>8486410</v>
      </c>
      <c r="F16" s="302"/>
      <c r="G16" s="375"/>
    </row>
    <row r="17" spans="1:6" s="68" customFormat="1" ht="15" customHeight="1">
      <c r="A17" s="66" t="s">
        <v>488</v>
      </c>
      <c r="B17" s="75">
        <v>5</v>
      </c>
      <c r="C17" s="358">
        <v>36678</v>
      </c>
      <c r="D17" s="358">
        <v>38593</v>
      </c>
      <c r="E17" s="359">
        <v>37151</v>
      </c>
      <c r="F17" s="302"/>
    </row>
    <row r="18" spans="1:6" s="68" customFormat="1" ht="15" customHeight="1">
      <c r="A18" s="66" t="s">
        <v>263</v>
      </c>
      <c r="B18" s="75">
        <v>5</v>
      </c>
      <c r="C18" s="358">
        <v>651786</v>
      </c>
      <c r="D18" s="358">
        <v>674506</v>
      </c>
      <c r="E18" s="359">
        <v>685418</v>
      </c>
      <c r="F18" s="302"/>
    </row>
    <row r="19" spans="1:6" s="200" customFormat="1" ht="15" customHeight="1">
      <c r="A19" s="66" t="s">
        <v>211</v>
      </c>
      <c r="B19" s="78">
        <v>5</v>
      </c>
      <c r="C19" s="360">
        <v>363061</v>
      </c>
      <c r="D19" s="360">
        <v>456873</v>
      </c>
      <c r="E19" s="361">
        <v>324623</v>
      </c>
      <c r="F19" s="304"/>
    </row>
    <row r="20" spans="1:6" s="68" customFormat="1" ht="15" customHeight="1">
      <c r="A20" s="66" t="s">
        <v>264</v>
      </c>
      <c r="B20" s="75">
        <v>5</v>
      </c>
      <c r="C20" s="106"/>
      <c r="D20" s="112"/>
      <c r="E20" s="106"/>
      <c r="F20" s="302"/>
    </row>
    <row r="21" spans="1:6" ht="15" customHeight="1">
      <c r="A21" s="69" t="s">
        <v>265</v>
      </c>
      <c r="B21" s="75"/>
      <c r="C21" s="106">
        <f>SUBTOTAL(9,C16:C20)</f>
        <v>9404560</v>
      </c>
      <c r="D21" s="112">
        <f>SUBTOTAL(9,D16:D20)</f>
        <v>9113391</v>
      </c>
      <c r="E21" s="106">
        <f>SUBTOTAL(9,E16:E20)</f>
        <v>9533602</v>
      </c>
      <c r="F21" s="303" t="s">
        <v>591</v>
      </c>
    </row>
    <row r="22" spans="1:6" ht="15" customHeight="1">
      <c r="A22" s="70"/>
      <c r="B22" s="75"/>
      <c r="C22" s="106"/>
      <c r="D22" s="112"/>
      <c r="E22" s="106"/>
      <c r="F22" s="301"/>
    </row>
    <row r="23" spans="1:6" ht="15" customHeight="1">
      <c r="A23" s="64" t="s">
        <v>266</v>
      </c>
      <c r="B23" s="75"/>
      <c r="C23" s="106"/>
      <c r="D23" s="112"/>
      <c r="E23" s="106"/>
      <c r="F23" s="301"/>
    </row>
    <row r="24" spans="1:6" s="68" customFormat="1" ht="15" customHeight="1">
      <c r="A24" s="66" t="s">
        <v>267</v>
      </c>
      <c r="B24" s="75">
        <v>11</v>
      </c>
      <c r="C24" s="359">
        <v>56569</v>
      </c>
      <c r="D24" s="358">
        <v>56569</v>
      </c>
      <c r="E24" s="359">
        <v>56569</v>
      </c>
      <c r="F24" s="302"/>
    </row>
    <row r="25" spans="1:6" s="68" customFormat="1" ht="15" customHeight="1">
      <c r="A25" s="66" t="s">
        <v>268</v>
      </c>
      <c r="B25" s="75">
        <v>11</v>
      </c>
      <c r="C25" s="359">
        <v>7520</v>
      </c>
      <c r="D25" s="358">
        <v>7520</v>
      </c>
      <c r="E25" s="359">
        <v>7520</v>
      </c>
      <c r="F25" s="302"/>
    </row>
    <row r="26" spans="1:6" s="68" customFormat="1" ht="15" customHeight="1">
      <c r="A26" s="66" t="s">
        <v>269</v>
      </c>
      <c r="B26" s="75">
        <v>11</v>
      </c>
      <c r="C26" s="359">
        <v>858</v>
      </c>
      <c r="D26" s="358">
        <v>858</v>
      </c>
      <c r="E26" s="359">
        <v>858</v>
      </c>
      <c r="F26" s="302"/>
    </row>
    <row r="27" spans="1:6" s="68" customFormat="1" ht="15" customHeight="1">
      <c r="A27" s="66" t="s">
        <v>489</v>
      </c>
      <c r="B27" s="75"/>
      <c r="C27" s="359">
        <v>332</v>
      </c>
      <c r="D27" s="358">
        <v>332</v>
      </c>
      <c r="E27" s="359">
        <v>332</v>
      </c>
      <c r="F27" s="302"/>
    </row>
    <row r="28" spans="1:6" ht="15" customHeight="1">
      <c r="A28" s="69" t="s">
        <v>270</v>
      </c>
      <c r="B28" s="75"/>
      <c r="C28" s="106">
        <f>SUBTOTAL(9,C24:C27)</f>
        <v>65279</v>
      </c>
      <c r="D28" s="112">
        <f>SUBTOTAL(9,D24:D27)</f>
        <v>65279</v>
      </c>
      <c r="E28" s="106">
        <f>SUBTOTAL(9,E24:E27)</f>
        <v>65279</v>
      </c>
      <c r="F28" s="303" t="s">
        <v>592</v>
      </c>
    </row>
    <row r="29" spans="1:6" ht="15" customHeight="1">
      <c r="A29" s="69"/>
      <c r="B29" s="75"/>
      <c r="C29" s="106"/>
      <c r="D29" s="112"/>
      <c r="E29" s="106"/>
      <c r="F29" s="301"/>
    </row>
    <row r="30" spans="1:6" ht="15" customHeight="1">
      <c r="A30" s="64" t="s">
        <v>271</v>
      </c>
      <c r="B30" s="74"/>
      <c r="C30" s="107">
        <f>SUBTOTAL(9,C11:C29)</f>
        <v>9475556</v>
      </c>
      <c r="D30" s="112">
        <f>SUBTOTAL(9,D11:D29)</f>
        <v>9183939</v>
      </c>
      <c r="E30" s="112">
        <f>SUBTOTAL(9,E11:E29)</f>
        <v>9604856</v>
      </c>
      <c r="F30" s="301"/>
    </row>
    <row r="31" spans="1:6" ht="15" customHeight="1">
      <c r="A31" s="70"/>
      <c r="B31" s="75"/>
      <c r="C31" s="106"/>
      <c r="D31" s="112"/>
      <c r="E31" s="106"/>
      <c r="F31" s="301"/>
    </row>
    <row r="32" spans="1:6" ht="15" customHeight="1">
      <c r="A32" s="64" t="s">
        <v>272</v>
      </c>
      <c r="B32" s="75"/>
      <c r="C32" s="106"/>
      <c r="D32" s="112"/>
      <c r="E32" s="106"/>
      <c r="F32" s="301"/>
    </row>
    <row r="33" spans="1:6" ht="15" customHeight="1">
      <c r="A33" s="70"/>
      <c r="B33" s="75"/>
      <c r="C33" s="106"/>
      <c r="D33" s="112"/>
      <c r="E33" s="106"/>
      <c r="F33" s="301"/>
    </row>
    <row r="34" spans="1:6" ht="15" customHeight="1">
      <c r="A34" s="64" t="s">
        <v>273</v>
      </c>
      <c r="B34" s="75"/>
      <c r="C34" s="106"/>
      <c r="D34" s="112"/>
      <c r="E34" s="106"/>
      <c r="F34" s="301"/>
    </row>
    <row r="35" spans="1:6" s="68" customFormat="1" ht="15" customHeight="1">
      <c r="A35" s="66" t="s">
        <v>274</v>
      </c>
      <c r="B35" s="75">
        <v>12</v>
      </c>
      <c r="C35" s="358">
        <v>698</v>
      </c>
      <c r="D35" s="358">
        <v>868</v>
      </c>
      <c r="E35" s="359">
        <v>698</v>
      </c>
      <c r="F35" s="303" t="s">
        <v>593</v>
      </c>
    </row>
    <row r="36" spans="1:6" s="68" customFormat="1" ht="15" customHeight="1">
      <c r="A36" s="66" t="s">
        <v>275</v>
      </c>
      <c r="B36" s="75">
        <v>12</v>
      </c>
      <c r="C36" s="106"/>
      <c r="D36" s="112"/>
      <c r="E36" s="106"/>
      <c r="F36" s="303" t="s">
        <v>594</v>
      </c>
    </row>
    <row r="37" spans="1:6" ht="15" customHeight="1">
      <c r="A37" s="69" t="s">
        <v>521</v>
      </c>
      <c r="B37" s="75"/>
      <c r="C37" s="106">
        <f>SUBTOTAL(9,C35:C36)</f>
        <v>698</v>
      </c>
      <c r="D37" s="112">
        <f>SUBTOTAL(9,D35:D36)</f>
        <v>868</v>
      </c>
      <c r="E37" s="106">
        <f>SUBTOTAL(9,E35:E36)</f>
        <v>698</v>
      </c>
      <c r="F37" s="303"/>
    </row>
    <row r="38" spans="1:6" ht="15" customHeight="1">
      <c r="A38" s="70"/>
      <c r="B38" s="75"/>
      <c r="C38" s="106"/>
      <c r="D38" s="112"/>
      <c r="E38" s="106"/>
      <c r="F38" s="301"/>
    </row>
    <row r="39" spans="1:6" ht="15" customHeight="1">
      <c r="A39" s="64" t="s">
        <v>276</v>
      </c>
      <c r="B39" s="75"/>
      <c r="C39" s="106"/>
      <c r="D39" s="112"/>
      <c r="E39" s="106"/>
      <c r="F39" s="301"/>
    </row>
    <row r="40" spans="1:7" s="68" customFormat="1" ht="15" customHeight="1">
      <c r="A40" s="66" t="s">
        <v>277</v>
      </c>
      <c r="B40" s="75">
        <v>13</v>
      </c>
      <c r="C40" s="358">
        <v>105306</v>
      </c>
      <c r="D40" s="358">
        <v>148159</v>
      </c>
      <c r="E40" s="359">
        <v>266273</v>
      </c>
      <c r="F40" s="303" t="s">
        <v>595</v>
      </c>
      <c r="G40" s="475"/>
    </row>
    <row r="41" spans="1:7" s="68" customFormat="1" ht="15" customHeight="1">
      <c r="A41" s="66" t="s">
        <v>224</v>
      </c>
      <c r="B41" s="75">
        <v>14</v>
      </c>
      <c r="C41" s="358">
        <v>66211</v>
      </c>
      <c r="D41" s="358">
        <v>43476</v>
      </c>
      <c r="E41" s="359">
        <v>20203</v>
      </c>
      <c r="F41" s="303" t="s">
        <v>596</v>
      </c>
      <c r="G41" s="475"/>
    </row>
    <row r="42" spans="1:7" s="68" customFormat="1" ht="15" customHeight="1">
      <c r="A42" s="66" t="s">
        <v>305</v>
      </c>
      <c r="B42" s="75">
        <v>16</v>
      </c>
      <c r="C42" s="358">
        <v>40086</v>
      </c>
      <c r="D42" s="358">
        <v>14383</v>
      </c>
      <c r="E42" s="359">
        <v>29995</v>
      </c>
      <c r="F42" s="303" t="s">
        <v>597</v>
      </c>
      <c r="G42" s="475"/>
    </row>
    <row r="43" spans="1:6" ht="15" customHeight="1">
      <c r="A43" s="69" t="s">
        <v>278</v>
      </c>
      <c r="B43" s="75"/>
      <c r="C43" s="106">
        <f>SUBTOTAL(9,C40:C42)</f>
        <v>211603</v>
      </c>
      <c r="D43" s="112">
        <f>SUBTOTAL(9,D40:D42)</f>
        <v>206018</v>
      </c>
      <c r="E43" s="106">
        <f>SUBTOTAL(9,E40:E42)</f>
        <v>316471</v>
      </c>
      <c r="F43" s="301"/>
    </row>
    <row r="44" spans="1:6" ht="15" customHeight="1">
      <c r="A44" s="70"/>
      <c r="B44" s="75"/>
      <c r="C44" s="106"/>
      <c r="D44" s="112"/>
      <c r="E44" s="106"/>
      <c r="F44" s="301"/>
    </row>
    <row r="45" spans="1:6" ht="15" customHeight="1">
      <c r="A45" s="64" t="s">
        <v>312</v>
      </c>
      <c r="B45" s="75"/>
      <c r="C45" s="106"/>
      <c r="D45" s="112"/>
      <c r="E45" s="106"/>
      <c r="F45" s="301"/>
    </row>
    <row r="46" spans="1:6" s="68" customFormat="1" ht="15" customHeight="1">
      <c r="A46" s="66" t="s">
        <v>689</v>
      </c>
      <c r="B46" s="75">
        <v>17</v>
      </c>
      <c r="C46" s="358">
        <v>1617665</v>
      </c>
      <c r="D46" s="358">
        <v>2029315</v>
      </c>
      <c r="E46" s="359">
        <v>1553956</v>
      </c>
      <c r="F46" s="303" t="s">
        <v>598</v>
      </c>
    </row>
    <row r="47" spans="1:6" s="68" customFormat="1" ht="15" customHeight="1">
      <c r="A47" s="66" t="s">
        <v>688</v>
      </c>
      <c r="B47" s="75">
        <v>17</v>
      </c>
      <c r="C47" s="358">
        <v>36716</v>
      </c>
      <c r="D47" s="358">
        <v>25038</v>
      </c>
      <c r="E47" s="359">
        <v>15080</v>
      </c>
      <c r="F47" s="303" t="s">
        <v>599</v>
      </c>
    </row>
    <row r="48" spans="1:6" s="68" customFormat="1" ht="15" customHeight="1">
      <c r="A48" s="66" t="s">
        <v>315</v>
      </c>
      <c r="B48" s="75">
        <v>17</v>
      </c>
      <c r="C48" s="358">
        <v>11</v>
      </c>
      <c r="D48" s="358">
        <v>11</v>
      </c>
      <c r="E48" s="359">
        <v>11</v>
      </c>
      <c r="F48" s="303" t="s">
        <v>687</v>
      </c>
    </row>
    <row r="49" spans="1:6" ht="15" customHeight="1">
      <c r="A49" s="69" t="s">
        <v>316</v>
      </c>
      <c r="B49" s="75"/>
      <c r="C49" s="106">
        <f>SUBTOTAL(9,C46:C48)</f>
        <v>1654392</v>
      </c>
      <c r="D49" s="112">
        <f>SUBTOTAL(9,D46:D48)</f>
        <v>2054364</v>
      </c>
      <c r="E49" s="106">
        <f>SUBTOTAL(9,E46:E48)</f>
        <v>1569047</v>
      </c>
      <c r="F49" s="303"/>
    </row>
    <row r="50" spans="1:6" ht="15" customHeight="1">
      <c r="A50" s="69"/>
      <c r="B50" s="75"/>
      <c r="C50" s="106"/>
      <c r="D50" s="112"/>
      <c r="E50" s="106"/>
      <c r="F50" s="301"/>
    </row>
    <row r="51" spans="1:6" ht="15" customHeight="1">
      <c r="A51" s="64" t="s">
        <v>279</v>
      </c>
      <c r="B51" s="74"/>
      <c r="C51" s="107">
        <f>SUBTOTAL(9,C35:C50)</f>
        <v>1866693</v>
      </c>
      <c r="D51" s="112">
        <f>SUBTOTAL(9,D35:D50)</f>
        <v>2261250</v>
      </c>
      <c r="E51" s="112">
        <f>SUBTOTAL(9,E35:E50)</f>
        <v>1886216</v>
      </c>
      <c r="F51" s="301"/>
    </row>
    <row r="52" spans="1:6" ht="15" customHeight="1">
      <c r="A52" s="70"/>
      <c r="B52" s="75"/>
      <c r="C52" s="106"/>
      <c r="D52" s="112"/>
      <c r="E52" s="106"/>
      <c r="F52" s="301"/>
    </row>
    <row r="53" spans="1:6" ht="15" customHeight="1">
      <c r="A53" s="77" t="s">
        <v>280</v>
      </c>
      <c r="B53" s="78"/>
      <c r="C53" s="107">
        <f>SUBTOTAL(9,C11:C52)</f>
        <v>11342249</v>
      </c>
      <c r="D53" s="112">
        <f>SUBTOTAL(9,D11:D52)</f>
        <v>11445189</v>
      </c>
      <c r="E53" s="112">
        <f>SUBTOTAL(9,E11:E52)</f>
        <v>11491072</v>
      </c>
      <c r="F53" s="301"/>
    </row>
    <row r="54" ht="15" customHeight="1">
      <c r="F54" s="299"/>
    </row>
    <row r="55" ht="15" customHeight="1">
      <c r="A55" s="68"/>
    </row>
    <row r="56" spans="3:5" ht="15" customHeight="1">
      <c r="C56" s="369">
        <f>C53-'Balanse - Gjeld og kapital'!C49</f>
        <v>0</v>
      </c>
      <c r="D56" s="369">
        <f>D53-'Balanse - Gjeld og kapital'!D49</f>
        <v>0</v>
      </c>
      <c r="E56" s="369">
        <f>E53-'Balanse - Gjeld og kapital'!E49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43"/>
  <sheetViews>
    <sheetView workbookViewId="0" topLeftCell="A1">
      <selection activeCell="F43" sqref="F43"/>
    </sheetView>
  </sheetViews>
  <sheetFormatPr defaultColWidth="11.421875" defaultRowHeight="12.75"/>
  <sheetData>
    <row r="2" spans="1:9" ht="15">
      <c r="A2" s="54" t="s">
        <v>719</v>
      </c>
      <c r="B2" s="7"/>
      <c r="C2" s="7"/>
      <c r="D2" s="7"/>
      <c r="E2" s="7"/>
      <c r="F2" s="7"/>
      <c r="G2" s="6"/>
      <c r="H2" s="7"/>
      <c r="I2" s="7"/>
    </row>
    <row r="3" spans="1:9" ht="15">
      <c r="A3" s="8"/>
      <c r="B3" s="8"/>
      <c r="C3" s="8"/>
      <c r="D3" s="8"/>
      <c r="E3" s="8"/>
      <c r="F3" s="8"/>
      <c r="G3" s="5"/>
      <c r="H3" s="8"/>
      <c r="I3" s="8"/>
    </row>
    <row r="4" spans="1:9" ht="15">
      <c r="A4" s="8"/>
      <c r="B4" s="8"/>
      <c r="C4" s="8"/>
      <c r="D4" s="8"/>
      <c r="E4" s="8"/>
      <c r="F4" s="8"/>
      <c r="G4" s="101">
        <f>Resultatregnskap!C5</f>
        <v>40663</v>
      </c>
      <c r="H4" s="102">
        <f>Resultatregnskap!D5</f>
        <v>40298</v>
      </c>
      <c r="I4" s="102">
        <f>Resultatregnskap!E5</f>
        <v>40543</v>
      </c>
    </row>
    <row r="5" spans="1:9" ht="15">
      <c r="A5" s="8"/>
      <c r="B5" s="8"/>
      <c r="C5" s="8"/>
      <c r="D5" s="8"/>
      <c r="E5" s="8"/>
      <c r="F5" s="8"/>
      <c r="G5" s="5"/>
      <c r="H5" s="8"/>
      <c r="I5" s="8"/>
    </row>
    <row r="6" spans="1:9" ht="15">
      <c r="A6" s="501" t="s">
        <v>311</v>
      </c>
      <c r="B6" s="501"/>
      <c r="C6" s="501"/>
      <c r="D6" s="501"/>
      <c r="E6" s="501"/>
      <c r="F6" s="501"/>
      <c r="G6" s="113">
        <v>1590726</v>
      </c>
      <c r="H6" s="114">
        <v>2016037</v>
      </c>
      <c r="I6" s="114">
        <v>1539807</v>
      </c>
    </row>
    <row r="7" spans="1:9" ht="15">
      <c r="A7" s="389" t="s">
        <v>115</v>
      </c>
      <c r="B7" s="389"/>
      <c r="C7" s="389"/>
      <c r="D7" s="389"/>
      <c r="E7" s="389"/>
      <c r="F7" s="389"/>
      <c r="G7" s="113">
        <v>26939</v>
      </c>
      <c r="H7" s="114">
        <v>13278</v>
      </c>
      <c r="I7" s="114">
        <v>14149</v>
      </c>
    </row>
    <row r="8" spans="1:9" ht="15">
      <c r="A8" s="501" t="s">
        <v>173</v>
      </c>
      <c r="B8" s="501"/>
      <c r="C8" s="501"/>
      <c r="D8" s="501"/>
      <c r="E8" s="501"/>
      <c r="F8" s="501"/>
      <c r="G8" s="113">
        <f>9485+27231</f>
        <v>36716</v>
      </c>
      <c r="H8" s="114">
        <v>25038</v>
      </c>
      <c r="I8" s="114">
        <v>15080</v>
      </c>
    </row>
    <row r="9" spans="1:9" ht="15">
      <c r="A9" s="8" t="s">
        <v>309</v>
      </c>
      <c r="B9" s="8"/>
      <c r="C9" s="8"/>
      <c r="D9" s="8"/>
      <c r="E9" s="8"/>
      <c r="F9" s="8"/>
      <c r="G9" s="113">
        <v>11</v>
      </c>
      <c r="H9" s="114">
        <v>11</v>
      </c>
      <c r="I9" s="114">
        <v>11</v>
      </c>
    </row>
    <row r="10" spans="1:9" ht="15">
      <c r="A10" s="19" t="s">
        <v>310</v>
      </c>
      <c r="B10" s="20"/>
      <c r="C10" s="20"/>
      <c r="D10" s="20"/>
      <c r="E10" s="20"/>
      <c r="F10" s="20"/>
      <c r="G10" s="119">
        <f>SUM(G6:G9)</f>
        <v>1654392</v>
      </c>
      <c r="H10" s="120">
        <f>SUM(H6:H9)</f>
        <v>2054364</v>
      </c>
      <c r="I10" s="120">
        <f>SUM(I6:I9)</f>
        <v>1569047</v>
      </c>
    </row>
    <row r="11" ht="12.75">
      <c r="J11" s="293"/>
    </row>
    <row r="13" spans="1:8" ht="15">
      <c r="A13" s="8" t="s">
        <v>174</v>
      </c>
      <c r="B13" s="8"/>
      <c r="C13" s="8"/>
      <c r="D13" s="8"/>
      <c r="E13" s="8"/>
      <c r="F13" s="8"/>
      <c r="H13" s="93"/>
    </row>
    <row r="14" spans="1:11" ht="15">
      <c r="A14" s="8"/>
      <c r="B14" s="8"/>
      <c r="C14" s="8"/>
      <c r="D14" s="8"/>
      <c r="E14" s="8"/>
      <c r="F14" s="8"/>
      <c r="G14" s="110"/>
      <c r="H14" s="281"/>
      <c r="I14" s="110"/>
      <c r="J14" s="93"/>
      <c r="K14" s="93"/>
    </row>
    <row r="15" spans="1:11" ht="15">
      <c r="A15" s="8" t="s">
        <v>175</v>
      </c>
      <c r="B15" s="8"/>
      <c r="C15" s="8"/>
      <c r="D15" s="8"/>
      <c r="E15" s="8"/>
      <c r="F15" s="8">
        <v>-30</v>
      </c>
      <c r="G15" s="93"/>
      <c r="H15" s="93"/>
      <c r="I15" s="93"/>
      <c r="J15" s="93"/>
      <c r="K15" s="93"/>
    </row>
    <row r="16" spans="1:11" ht="15">
      <c r="A16" s="8" t="s">
        <v>41</v>
      </c>
      <c r="B16" s="8"/>
      <c r="C16" s="8"/>
      <c r="D16" s="8"/>
      <c r="E16" s="8"/>
      <c r="F16" s="8">
        <v>-13</v>
      </c>
      <c r="H16" s="406"/>
      <c r="I16" s="406"/>
      <c r="J16" s="281"/>
      <c r="K16" s="93"/>
    </row>
    <row r="17" spans="1:11" ht="15">
      <c r="A17" s="8" t="s">
        <v>37</v>
      </c>
      <c r="B17" s="8"/>
      <c r="C17" s="8"/>
      <c r="D17" s="8"/>
      <c r="E17" s="8"/>
      <c r="F17" s="8">
        <v>-97</v>
      </c>
      <c r="H17" s="406"/>
      <c r="I17" s="406"/>
      <c r="J17" s="281"/>
      <c r="K17" s="93"/>
    </row>
    <row r="18" spans="1:11" ht="15">
      <c r="A18" s="8" t="s">
        <v>38</v>
      </c>
      <c r="B18" s="8"/>
      <c r="C18" s="8"/>
      <c r="D18" s="8"/>
      <c r="E18" s="8"/>
      <c r="F18" s="8">
        <v>161</v>
      </c>
      <c r="H18" s="406"/>
      <c r="I18" s="406"/>
      <c r="J18" s="281"/>
      <c r="K18" s="93"/>
    </row>
    <row r="19" spans="1:11" ht="15">
      <c r="A19" s="8" t="s">
        <v>30</v>
      </c>
      <c r="B19" s="8"/>
      <c r="C19" s="8"/>
      <c r="D19" s="8"/>
      <c r="E19" s="8"/>
      <c r="F19" s="13">
        <v>62</v>
      </c>
      <c r="H19" s="93"/>
      <c r="I19" s="93"/>
      <c r="J19" s="93"/>
      <c r="K19" s="93"/>
    </row>
    <row r="20" spans="1:11" ht="15">
      <c r="A20" s="8" t="s">
        <v>177</v>
      </c>
      <c r="B20" s="8"/>
      <c r="C20" s="8"/>
      <c r="D20" s="8"/>
      <c r="E20" s="8"/>
      <c r="F20" s="13">
        <v>-46</v>
      </c>
      <c r="H20" s="406"/>
      <c r="I20" s="406"/>
      <c r="J20" s="281"/>
      <c r="K20" s="93"/>
    </row>
    <row r="21" spans="1:11" ht="15">
      <c r="A21" s="8" t="s">
        <v>179</v>
      </c>
      <c r="B21" s="8"/>
      <c r="C21" s="8"/>
      <c r="D21" s="8"/>
      <c r="E21" s="8"/>
      <c r="F21" s="13">
        <v>27</v>
      </c>
      <c r="H21" s="406"/>
      <c r="I21" s="406"/>
      <c r="J21" s="281"/>
      <c r="K21" s="93"/>
    </row>
    <row r="22" spans="1:11" ht="15">
      <c r="A22" s="8" t="s">
        <v>178</v>
      </c>
      <c r="B22" s="8"/>
      <c r="C22" s="8"/>
      <c r="D22" s="8"/>
      <c r="E22" s="8"/>
      <c r="F22" s="15">
        <v>21</v>
      </c>
      <c r="H22" s="406"/>
      <c r="I22" s="406"/>
      <c r="J22" s="281"/>
      <c r="K22" s="93"/>
    </row>
    <row r="23" spans="1:11" ht="15">
      <c r="A23" s="8"/>
      <c r="B23" s="8"/>
      <c r="C23" s="8"/>
      <c r="D23" s="8"/>
      <c r="E23" s="8"/>
      <c r="F23" s="8">
        <f>SUM(F15:F22)</f>
        <v>85</v>
      </c>
      <c r="H23" s="110"/>
      <c r="I23" s="281"/>
      <c r="J23" s="110"/>
      <c r="K23" s="93"/>
    </row>
    <row r="24" spans="1:11" ht="15">
      <c r="A24" s="8"/>
      <c r="B24" s="8"/>
      <c r="C24" s="8"/>
      <c r="D24" s="8"/>
      <c r="E24" s="8"/>
      <c r="F24" s="8"/>
      <c r="H24" s="93"/>
      <c r="I24" s="93"/>
      <c r="J24" s="93"/>
      <c r="K24" s="93"/>
    </row>
    <row r="25" spans="1:11" ht="15">
      <c r="A25" s="8"/>
      <c r="B25" s="8"/>
      <c r="C25" s="8"/>
      <c r="D25" s="8"/>
      <c r="E25" s="8"/>
      <c r="F25" s="8"/>
      <c r="H25" s="93"/>
      <c r="I25" s="93"/>
      <c r="J25" s="93"/>
      <c r="K25" s="93"/>
    </row>
    <row r="26" spans="1:11" ht="15">
      <c r="A26" s="8"/>
      <c r="B26" s="8"/>
      <c r="C26" s="8"/>
      <c r="D26" s="8"/>
      <c r="E26" s="8"/>
      <c r="F26" s="8"/>
      <c r="H26" s="93"/>
      <c r="I26" s="93"/>
      <c r="J26" s="93"/>
      <c r="K26" s="93"/>
    </row>
    <row r="27" spans="1:11" ht="15">
      <c r="A27" s="8"/>
      <c r="B27" s="8"/>
      <c r="C27" s="8"/>
      <c r="D27" s="8"/>
      <c r="E27" s="8"/>
      <c r="F27" s="8"/>
      <c r="H27" s="93"/>
      <c r="I27" s="93"/>
      <c r="J27" s="93"/>
      <c r="K27" s="93"/>
    </row>
    <row r="28" spans="1:11" ht="15">
      <c r="A28" s="8"/>
      <c r="B28" s="8"/>
      <c r="C28" s="8"/>
      <c r="D28" s="8"/>
      <c r="E28" s="8"/>
      <c r="F28" s="8"/>
      <c r="H28" s="93"/>
      <c r="I28" s="93"/>
      <c r="J28" s="93"/>
      <c r="K28" s="93"/>
    </row>
    <row r="29" spans="1:8" ht="15">
      <c r="A29" s="8" t="s">
        <v>176</v>
      </c>
      <c r="H29" s="93"/>
    </row>
    <row r="31" spans="1:6" ht="15">
      <c r="A31" s="8" t="s">
        <v>31</v>
      </c>
      <c r="F31">
        <v>626</v>
      </c>
    </row>
    <row r="32" spans="1:6" ht="15">
      <c r="A32" s="8" t="s">
        <v>32</v>
      </c>
      <c r="F32">
        <f>414-52</f>
        <v>362</v>
      </c>
    </row>
    <row r="33" spans="1:6" ht="15">
      <c r="A33" s="8" t="s">
        <v>33</v>
      </c>
      <c r="F33">
        <v>97</v>
      </c>
    </row>
    <row r="34" spans="1:6" ht="15">
      <c r="A34" s="8" t="s">
        <v>170</v>
      </c>
      <c r="F34">
        <v>49</v>
      </c>
    </row>
    <row r="35" spans="1:6" ht="15">
      <c r="A35" s="8" t="s">
        <v>34</v>
      </c>
      <c r="F35">
        <v>300</v>
      </c>
    </row>
    <row r="36" spans="1:6" ht="15">
      <c r="A36" s="8" t="s">
        <v>35</v>
      </c>
      <c r="F36">
        <v>63</v>
      </c>
    </row>
    <row r="37" spans="1:6" ht="15">
      <c r="A37" s="8" t="s">
        <v>181</v>
      </c>
      <c r="F37">
        <v>100</v>
      </c>
    </row>
    <row r="38" spans="1:6" ht="15">
      <c r="A38" s="8" t="s">
        <v>36</v>
      </c>
      <c r="F38">
        <v>5</v>
      </c>
    </row>
    <row r="39" spans="1:6" ht="15">
      <c r="A39" s="8" t="s">
        <v>180</v>
      </c>
      <c r="F39">
        <v>10</v>
      </c>
    </row>
    <row r="40" spans="1:6" ht="15">
      <c r="A40" s="8" t="s">
        <v>42</v>
      </c>
      <c r="F40">
        <v>42</v>
      </c>
    </row>
    <row r="43" ht="12.75">
      <c r="F43" s="474">
        <f>SUM(F31:F40)</f>
        <v>1654</v>
      </c>
    </row>
  </sheetData>
  <sheetProtection/>
  <mergeCells count="2">
    <mergeCell ref="A6:F6"/>
    <mergeCell ref="A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E6" sqref="E6:G11"/>
    </sheetView>
  </sheetViews>
  <sheetFormatPr defaultColWidth="11.421875" defaultRowHeight="12.75"/>
  <sheetData>
    <row r="2" spans="1:7" ht="15">
      <c r="A2" s="6" t="s">
        <v>718</v>
      </c>
      <c r="B2" s="7"/>
      <c r="C2" s="7"/>
      <c r="D2" s="7"/>
      <c r="E2" s="7"/>
      <c r="F2" s="7"/>
      <c r="G2" s="7"/>
    </row>
    <row r="3" spans="1:6" ht="15">
      <c r="A3" s="8"/>
      <c r="B3" s="8"/>
      <c r="C3" s="8"/>
      <c r="D3" s="8"/>
      <c r="E3" s="8"/>
      <c r="F3" s="8"/>
    </row>
    <row r="4" spans="1:7" ht="15">
      <c r="A4" s="81" t="s">
        <v>314</v>
      </c>
      <c r="B4" s="81"/>
      <c r="C4" s="8"/>
      <c r="D4" s="8"/>
      <c r="E4" s="101">
        <f>Resultatregnskap!C5</f>
        <v>40663</v>
      </c>
      <c r="F4" s="102">
        <f>Resultatregnskap!D5</f>
        <v>40298</v>
      </c>
      <c r="G4" s="102">
        <f>Resultatregnskap!E5</f>
        <v>40543</v>
      </c>
    </row>
    <row r="5" spans="1:7" ht="15">
      <c r="A5" s="53"/>
      <c r="B5" s="53"/>
      <c r="C5" s="8"/>
      <c r="D5" s="8"/>
      <c r="E5" s="82"/>
      <c r="F5" s="82"/>
      <c r="G5" s="82"/>
    </row>
    <row r="6" spans="1:13" ht="15">
      <c r="A6" s="55" t="s">
        <v>112</v>
      </c>
      <c r="B6" s="53"/>
      <c r="C6" s="8"/>
      <c r="D6" s="8"/>
      <c r="E6" s="132"/>
      <c r="F6" s="133">
        <v>8315</v>
      </c>
      <c r="G6" s="133">
        <v>4661</v>
      </c>
      <c r="I6" s="13"/>
      <c r="J6" s="138"/>
      <c r="K6" s="8"/>
      <c r="L6" s="8"/>
      <c r="M6" s="115"/>
    </row>
    <row r="7" spans="1:13" ht="15">
      <c r="A7" s="55" t="s">
        <v>105</v>
      </c>
      <c r="B7" s="55"/>
      <c r="C7" s="8"/>
      <c r="D7" s="8"/>
      <c r="E7" s="132"/>
      <c r="F7" s="133">
        <v>8632</v>
      </c>
      <c r="G7" s="133"/>
      <c r="I7" s="13"/>
      <c r="J7" s="138"/>
      <c r="K7" s="8"/>
      <c r="L7" s="8"/>
      <c r="M7" s="115"/>
    </row>
    <row r="8" spans="1:13" ht="15">
      <c r="A8" s="55" t="s">
        <v>106</v>
      </c>
      <c r="B8" s="55"/>
      <c r="C8" s="8"/>
      <c r="D8" s="8"/>
      <c r="E8" s="132">
        <v>12500</v>
      </c>
      <c r="F8" s="133">
        <v>12793</v>
      </c>
      <c r="G8" s="133">
        <v>13179</v>
      </c>
      <c r="I8" s="13"/>
      <c r="J8" s="13"/>
      <c r="K8" s="8"/>
      <c r="L8" s="8"/>
      <c r="M8" s="115"/>
    </row>
    <row r="9" spans="1:13" ht="15">
      <c r="A9" s="55" t="s">
        <v>107</v>
      </c>
      <c r="B9" s="55"/>
      <c r="C9" s="8"/>
      <c r="D9" s="8"/>
      <c r="E9" s="132">
        <v>41140</v>
      </c>
      <c r="F9" s="133">
        <v>31780</v>
      </c>
      <c r="G9" s="133">
        <v>30726</v>
      </c>
      <c r="I9" s="13"/>
      <c r="J9" s="13"/>
      <c r="K9" s="8"/>
      <c r="L9" s="8"/>
      <c r="M9" s="115"/>
    </row>
    <row r="10" spans="1:13" ht="15">
      <c r="A10" s="55" t="s">
        <v>223</v>
      </c>
      <c r="B10" s="55"/>
      <c r="C10" s="8"/>
      <c r="D10" s="8"/>
      <c r="E10" s="132">
        <v>11876</v>
      </c>
      <c r="F10" s="133">
        <v>23071</v>
      </c>
      <c r="G10" s="133">
        <v>7104</v>
      </c>
      <c r="I10" s="13"/>
      <c r="J10" s="13"/>
      <c r="K10" s="8"/>
      <c r="L10" s="8"/>
      <c r="M10" s="115"/>
    </row>
    <row r="11" spans="1:13" ht="15">
      <c r="A11" s="55" t="s">
        <v>114</v>
      </c>
      <c r="B11" s="55"/>
      <c r="C11" s="8"/>
      <c r="D11" s="8"/>
      <c r="E11" s="132">
        <v>11003</v>
      </c>
      <c r="F11" s="133">
        <v>560742</v>
      </c>
      <c r="G11" s="133">
        <v>0</v>
      </c>
      <c r="I11" s="13"/>
      <c r="J11" s="13"/>
      <c r="K11" s="8"/>
      <c r="L11" s="8"/>
      <c r="M11" s="115"/>
    </row>
    <row r="12" spans="1:7" ht="15">
      <c r="A12" s="83" t="s">
        <v>303</v>
      </c>
      <c r="B12" s="83"/>
      <c r="C12" s="20"/>
      <c r="D12" s="20"/>
      <c r="E12" s="134">
        <f>SUM(E6:E11)</f>
        <v>76519</v>
      </c>
      <c r="F12" s="135">
        <f>SUM(F6:F11)</f>
        <v>645333</v>
      </c>
      <c r="G12" s="135">
        <f>SUM(G6:G11)</f>
        <v>55670</v>
      </c>
    </row>
    <row r="14" ht="15">
      <c r="A14" s="8"/>
    </row>
    <row r="15" ht="15">
      <c r="A15" s="8"/>
    </row>
    <row r="16" ht="12.75">
      <c r="A16" s="59"/>
    </row>
    <row r="17" ht="12.75">
      <c r="A17" t="s">
        <v>0</v>
      </c>
    </row>
    <row r="20" ht="12.75">
      <c r="E20" s="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F15" sqref="F15"/>
    </sheetView>
  </sheetViews>
  <sheetFormatPr defaultColWidth="11.421875" defaultRowHeight="12.75"/>
  <sheetData>
    <row r="2" spans="1:10" ht="14.25">
      <c r="A2" s="507" t="s">
        <v>695</v>
      </c>
      <c r="B2" s="507"/>
      <c r="C2" s="507"/>
      <c r="D2" s="507"/>
      <c r="E2" s="507"/>
      <c r="F2" s="507"/>
      <c r="G2" s="507"/>
      <c r="H2" s="318"/>
      <c r="I2" s="58"/>
      <c r="J2" s="58"/>
    </row>
    <row r="4" spans="1:9" ht="15.75">
      <c r="A4" s="508" t="s">
        <v>696</v>
      </c>
      <c r="B4" s="508"/>
      <c r="C4" s="508"/>
      <c r="D4" s="508"/>
      <c r="E4" s="508"/>
      <c r="F4" s="101">
        <f>Resultatregnskap!C5</f>
        <v>40663</v>
      </c>
      <c r="G4" s="102">
        <f>Resultatregnskap!D5</f>
        <v>40298</v>
      </c>
      <c r="H4" s="325">
        <f>Resultatregnskap!E5</f>
        <v>40543</v>
      </c>
      <c r="I4" s="316" t="s">
        <v>588</v>
      </c>
    </row>
    <row r="5" spans="1:5" ht="12.75">
      <c r="A5" s="509"/>
      <c r="B5" s="509"/>
      <c r="C5" s="509"/>
      <c r="D5" s="509"/>
      <c r="E5" s="509"/>
    </row>
    <row r="6" spans="1:5" ht="15.75">
      <c r="A6" s="510" t="s">
        <v>697</v>
      </c>
      <c r="B6" s="510"/>
      <c r="C6" s="510"/>
      <c r="D6" s="510"/>
      <c r="E6" s="510"/>
    </row>
    <row r="7" spans="1:9" ht="15.75">
      <c r="A7" s="502" t="s">
        <v>698</v>
      </c>
      <c r="B7" s="502"/>
      <c r="C7" s="502"/>
      <c r="D7" s="502"/>
      <c r="E7" s="502"/>
      <c r="F7" s="371">
        <v>5875</v>
      </c>
      <c r="G7" s="438">
        <v>981</v>
      </c>
      <c r="H7" s="438">
        <v>8428</v>
      </c>
      <c r="I7" s="308" t="s">
        <v>699</v>
      </c>
    </row>
    <row r="8" spans="1:9" ht="15.75">
      <c r="A8" s="502" t="s">
        <v>700</v>
      </c>
      <c r="B8" s="502"/>
      <c r="C8" s="502"/>
      <c r="D8" s="502"/>
      <c r="E8" s="502"/>
      <c r="F8" s="371">
        <v>8661</v>
      </c>
      <c r="G8" s="438">
        <v>5664</v>
      </c>
      <c r="H8" s="438">
        <v>21253</v>
      </c>
      <c r="I8" s="308" t="s">
        <v>701</v>
      </c>
    </row>
    <row r="9" spans="1:9" ht="15.75">
      <c r="A9" s="502" t="s">
        <v>788</v>
      </c>
      <c r="B9" s="502"/>
      <c r="C9" s="502"/>
      <c r="D9" s="502"/>
      <c r="E9" s="502"/>
      <c r="F9" s="371">
        <v>57619</v>
      </c>
      <c r="G9" s="438">
        <v>63135</v>
      </c>
      <c r="H9" s="438">
        <v>179543</v>
      </c>
      <c r="I9" s="308" t="s">
        <v>702</v>
      </c>
    </row>
    <row r="10" spans="1:9" ht="15">
      <c r="A10" s="505" t="s">
        <v>703</v>
      </c>
      <c r="B10" s="505"/>
      <c r="C10" s="505"/>
      <c r="D10" s="505"/>
      <c r="E10" s="505"/>
      <c r="F10" s="477">
        <v>15872</v>
      </c>
      <c r="G10" s="438">
        <v>19903</v>
      </c>
      <c r="H10" s="438">
        <v>69165</v>
      </c>
      <c r="I10" s="308" t="s">
        <v>704</v>
      </c>
    </row>
    <row r="11" spans="1:9" ht="15">
      <c r="A11" s="505" t="s">
        <v>705</v>
      </c>
      <c r="B11" s="505"/>
      <c r="C11" s="505"/>
      <c r="D11" s="505"/>
      <c r="E11" s="505"/>
      <c r="F11" s="477">
        <v>5037</v>
      </c>
      <c r="G11" s="438">
        <v>183</v>
      </c>
      <c r="H11" s="438">
        <v>5235</v>
      </c>
      <c r="I11" s="308" t="s">
        <v>706</v>
      </c>
    </row>
    <row r="12" spans="1:9" ht="15.75">
      <c r="A12" s="503" t="s">
        <v>707</v>
      </c>
      <c r="B12" s="503"/>
      <c r="C12" s="503"/>
      <c r="D12" s="503"/>
      <c r="E12" s="503"/>
      <c r="F12" s="371">
        <v>12132</v>
      </c>
      <c r="G12" s="438">
        <v>7832</v>
      </c>
      <c r="H12" s="438">
        <v>111214</v>
      </c>
      <c r="I12" s="308" t="s">
        <v>708</v>
      </c>
    </row>
    <row r="13" spans="1:9" ht="15.75">
      <c r="A13" s="503" t="s">
        <v>709</v>
      </c>
      <c r="B13" s="503"/>
      <c r="C13" s="503"/>
      <c r="D13" s="503"/>
      <c r="E13" s="503"/>
      <c r="F13" s="371">
        <v>28492</v>
      </c>
      <c r="G13" s="438">
        <v>28489</v>
      </c>
      <c r="H13" s="438">
        <v>70127</v>
      </c>
      <c r="I13" s="308" t="s">
        <v>710</v>
      </c>
    </row>
    <row r="14" spans="1:8" ht="15.75">
      <c r="A14" s="506" t="s">
        <v>711</v>
      </c>
      <c r="B14" s="506"/>
      <c r="C14" s="506"/>
      <c r="D14" s="506"/>
      <c r="E14" s="506"/>
      <c r="F14" s="439">
        <f>SUBTOTAL(9,F7:F13)</f>
        <v>133688</v>
      </c>
      <c r="G14" s="440">
        <f>SUBTOTAL(9,G7:G13)</f>
        <v>126187</v>
      </c>
      <c r="H14" s="440">
        <f>SUBTOTAL(9,H7:H13)</f>
        <v>464965</v>
      </c>
    </row>
    <row r="15" spans="1:8" ht="15.75">
      <c r="A15" s="503" t="s">
        <v>712</v>
      </c>
      <c r="B15" s="503"/>
      <c r="C15" s="503"/>
      <c r="D15" s="503"/>
      <c r="E15" s="503"/>
      <c r="F15" s="371">
        <v>36960</v>
      </c>
      <c r="G15" s="438">
        <v>24651</v>
      </c>
      <c r="H15" s="438">
        <v>122289</v>
      </c>
    </row>
    <row r="16" spans="1:8" ht="15.75">
      <c r="A16" s="504" t="s">
        <v>303</v>
      </c>
      <c r="B16" s="504"/>
      <c r="C16" s="504"/>
      <c r="D16" s="504"/>
      <c r="E16" s="504"/>
      <c r="F16" s="441">
        <f>SUBTOTAL(9,F7:F15)</f>
        <v>170648</v>
      </c>
      <c r="G16" s="442">
        <f>SUBTOTAL(9,G7:G15)</f>
        <v>150838</v>
      </c>
      <c r="H16" s="442">
        <f>SUBTOTAL(9,H7:H15)</f>
        <v>587254</v>
      </c>
    </row>
    <row r="21" ht="12.75">
      <c r="F21" s="293"/>
    </row>
  </sheetData>
  <sheetProtection/>
  <mergeCells count="14">
    <mergeCell ref="A2:G2"/>
    <mergeCell ref="A4:E4"/>
    <mergeCell ref="A5:E5"/>
    <mergeCell ref="A6:E6"/>
    <mergeCell ref="A7:E7"/>
    <mergeCell ref="A8:E8"/>
    <mergeCell ref="A15:E15"/>
    <mergeCell ref="A16:E16"/>
    <mergeCell ref="A9:E9"/>
    <mergeCell ref="A10:E10"/>
    <mergeCell ref="A11:E11"/>
    <mergeCell ref="A12:E12"/>
    <mergeCell ref="A13:E13"/>
    <mergeCell ref="A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workbookViewId="0" topLeftCell="A24">
      <selection activeCell="A65" sqref="A65"/>
    </sheetView>
  </sheetViews>
  <sheetFormatPr defaultColWidth="11.421875" defaultRowHeight="15" customHeight="1"/>
  <cols>
    <col min="1" max="1" width="69.57421875" style="240" customWidth="1"/>
    <col min="2" max="4" width="15.7109375" style="239" customWidth="1"/>
    <col min="5" max="5" width="15.7109375" style="240" customWidth="1"/>
    <col min="6" max="16384" width="11.421875" style="240" customWidth="1"/>
  </cols>
  <sheetData>
    <row r="2" spans="1:4" s="237" customFormat="1" ht="15" customHeight="1">
      <c r="A2" s="235" t="s">
        <v>182</v>
      </c>
      <c r="B2" s="236"/>
      <c r="C2" s="236"/>
      <c r="D2" s="236"/>
    </row>
    <row r="4" ht="15" customHeight="1">
      <c r="A4" s="238" t="s">
        <v>507</v>
      </c>
    </row>
    <row r="5" ht="15" customHeight="1" thickBot="1"/>
    <row r="6" spans="1:5" s="237" customFormat="1" ht="48" thickBot="1">
      <c r="A6" s="241"/>
      <c r="B6" s="242" t="s">
        <v>508</v>
      </c>
      <c r="C6" s="242" t="s">
        <v>509</v>
      </c>
      <c r="D6" s="242" t="s">
        <v>510</v>
      </c>
      <c r="E6" s="242" t="s">
        <v>511</v>
      </c>
    </row>
    <row r="7" spans="1:5" s="237" customFormat="1" ht="16.5" thickBot="1">
      <c r="A7" s="243"/>
      <c r="B7" s="244">
        <f>Resultatregnskap!C5</f>
        <v>40663</v>
      </c>
      <c r="C7" s="245">
        <f>Resultatregnskap!C5</f>
        <v>40663</v>
      </c>
      <c r="D7" s="245">
        <f>Resultatregnskap!C5</f>
        <v>40663</v>
      </c>
      <c r="E7" s="246">
        <f>Resultatregnskap!E5</f>
        <v>40543</v>
      </c>
    </row>
    <row r="8" spans="1:5" s="237" customFormat="1" ht="15" customHeight="1">
      <c r="A8" s="247" t="s">
        <v>226</v>
      </c>
      <c r="B8" s="248"/>
      <c r="C8" s="248"/>
      <c r="D8" s="248"/>
      <c r="E8" s="248"/>
    </row>
    <row r="9" spans="1:5" s="252" customFormat="1" ht="15" customHeight="1">
      <c r="A9" s="249" t="s">
        <v>379</v>
      </c>
      <c r="B9" s="478">
        <v>1209418</v>
      </c>
      <c r="C9" s="476">
        <v>1222092</v>
      </c>
      <c r="D9" s="476">
        <f aca="true" t="shared" si="0" ref="D9:D14">B9-C9</f>
        <v>-12674</v>
      </c>
      <c r="E9" s="476">
        <v>3665331</v>
      </c>
    </row>
    <row r="10" spans="1:5" s="252" customFormat="1" ht="15" customHeight="1">
      <c r="A10" s="249" t="s">
        <v>468</v>
      </c>
      <c r="B10" s="478">
        <v>0</v>
      </c>
      <c r="C10" s="476">
        <v>0</v>
      </c>
      <c r="D10" s="476">
        <f t="shared" si="0"/>
        <v>0</v>
      </c>
      <c r="E10" s="476">
        <v>0</v>
      </c>
    </row>
    <row r="11" spans="1:5" s="252" customFormat="1" ht="15" customHeight="1">
      <c r="A11" s="249" t="s">
        <v>532</v>
      </c>
      <c r="B11" s="478">
        <v>388038</v>
      </c>
      <c r="C11" s="476">
        <v>413966</v>
      </c>
      <c r="D11" s="476">
        <f t="shared" si="0"/>
        <v>-25928</v>
      </c>
      <c r="E11" s="476">
        <v>1186095</v>
      </c>
    </row>
    <row r="12" spans="1:5" s="252" customFormat="1" ht="15" customHeight="1">
      <c r="A12" s="249" t="s">
        <v>227</v>
      </c>
      <c r="B12" s="478">
        <v>0</v>
      </c>
      <c r="C12" s="476">
        <v>0</v>
      </c>
      <c r="D12" s="476">
        <f t="shared" si="0"/>
        <v>0</v>
      </c>
      <c r="E12" s="476">
        <v>0</v>
      </c>
    </row>
    <row r="13" spans="1:5" s="252" customFormat="1" ht="15" customHeight="1">
      <c r="A13" s="249" t="s">
        <v>195</v>
      </c>
      <c r="B13" s="478">
        <v>89410</v>
      </c>
      <c r="C13" s="476">
        <v>86025</v>
      </c>
      <c r="D13" s="476">
        <f t="shared" si="0"/>
        <v>3385</v>
      </c>
      <c r="E13" s="476">
        <v>246361</v>
      </c>
    </row>
    <row r="14" spans="1:5" s="252" customFormat="1" ht="15" customHeight="1">
      <c r="A14" s="249" t="s">
        <v>228</v>
      </c>
      <c r="B14" s="478">
        <v>0</v>
      </c>
      <c r="C14" s="476">
        <v>0</v>
      </c>
      <c r="D14" s="476">
        <f t="shared" si="0"/>
        <v>0</v>
      </c>
      <c r="E14" s="476">
        <v>0</v>
      </c>
    </row>
    <row r="15" spans="1:5" s="237" customFormat="1" ht="15" customHeight="1">
      <c r="A15" s="253" t="s">
        <v>196</v>
      </c>
      <c r="B15" s="263">
        <f>SUM(B9:B14)</f>
        <v>1686866</v>
      </c>
      <c r="C15" s="263">
        <f>SUM(C9:C14)</f>
        <v>1722083</v>
      </c>
      <c r="D15" s="263">
        <f>SUM(D9:D14)</f>
        <v>-35217</v>
      </c>
      <c r="E15" s="263">
        <f>SUM(E9:E14)</f>
        <v>5097787</v>
      </c>
    </row>
    <row r="16" spans="1:5" s="237" customFormat="1" ht="15" customHeight="1">
      <c r="A16" s="254"/>
      <c r="B16" s="251"/>
      <c r="C16" s="251"/>
      <c r="D16" s="248"/>
      <c r="E16" s="251"/>
    </row>
    <row r="17" spans="1:5" s="237" customFormat="1" ht="15" customHeight="1">
      <c r="A17" s="247" t="s">
        <v>229</v>
      </c>
      <c r="B17" s="255"/>
      <c r="C17" s="255"/>
      <c r="D17" s="248"/>
      <c r="E17" s="255"/>
    </row>
    <row r="18" spans="1:5" s="237" customFormat="1" ht="15" customHeight="1">
      <c r="A18" s="249" t="s">
        <v>470</v>
      </c>
      <c r="B18" s="479">
        <v>1205567</v>
      </c>
      <c r="C18" s="476">
        <v>1142654</v>
      </c>
      <c r="D18" s="476">
        <f>B18-C18</f>
        <v>62913</v>
      </c>
      <c r="E18" s="476">
        <v>3120492</v>
      </c>
    </row>
    <row r="19" spans="1:5" s="237" customFormat="1" ht="15" customHeight="1">
      <c r="A19" s="249" t="s">
        <v>230</v>
      </c>
      <c r="B19" s="251">
        <v>0</v>
      </c>
      <c r="C19" s="476">
        <v>126</v>
      </c>
      <c r="D19" s="476">
        <f>B19-C19</f>
        <v>-126</v>
      </c>
      <c r="E19" s="476">
        <v>996</v>
      </c>
    </row>
    <row r="20" spans="1:5" s="237" customFormat="1" ht="15" customHeight="1">
      <c r="A20" s="249" t="s">
        <v>231</v>
      </c>
      <c r="B20" s="251">
        <v>375317</v>
      </c>
      <c r="C20" s="476">
        <v>401100</v>
      </c>
      <c r="D20" s="476">
        <f>B20-C20</f>
        <v>-25783</v>
      </c>
      <c r="E20" s="476">
        <v>1368813</v>
      </c>
    </row>
    <row r="21" spans="1:5" s="237" customFormat="1" ht="15" customHeight="1">
      <c r="A21" s="249" t="s">
        <v>469</v>
      </c>
      <c r="B21" s="251">
        <v>0</v>
      </c>
      <c r="C21" s="476">
        <v>0</v>
      </c>
      <c r="D21" s="476">
        <v>0</v>
      </c>
      <c r="E21" s="476">
        <v>0</v>
      </c>
    </row>
    <row r="22" spans="1:5" s="237" customFormat="1" ht="15" customHeight="1">
      <c r="A22" s="249" t="s">
        <v>232</v>
      </c>
      <c r="B22" s="251">
        <v>200000</v>
      </c>
      <c r="C22" s="476">
        <v>199965</v>
      </c>
      <c r="D22" s="476">
        <f>B22-C22</f>
        <v>35</v>
      </c>
      <c r="E22" s="476">
        <v>600593</v>
      </c>
    </row>
    <row r="23" spans="1:5" s="237" customFormat="1" ht="15" customHeight="1">
      <c r="A23" s="249" t="s">
        <v>233</v>
      </c>
      <c r="B23" s="251">
        <v>0</v>
      </c>
      <c r="C23" s="476">
        <v>0</v>
      </c>
      <c r="D23" s="476">
        <f>B23-C23</f>
        <v>0</v>
      </c>
      <c r="E23" s="476">
        <v>0</v>
      </c>
    </row>
    <row r="24" spans="1:5" s="237" customFormat="1" ht="15" customHeight="1">
      <c r="A24" s="253" t="s">
        <v>234</v>
      </c>
      <c r="B24" s="263">
        <f>SUM(B18:B23)</f>
        <v>1780884</v>
      </c>
      <c r="C24" s="263">
        <f>SUM(C18:C23)</f>
        <v>1743845</v>
      </c>
      <c r="D24" s="263">
        <f>SUM(D18:D23)</f>
        <v>37039</v>
      </c>
      <c r="E24" s="263">
        <f>SUM(E18:E23)</f>
        <v>5090894</v>
      </c>
    </row>
    <row r="25" spans="1:5" s="237" customFormat="1" ht="15" customHeight="1">
      <c r="A25" s="254"/>
      <c r="B25" s="251"/>
      <c r="C25" s="251"/>
      <c r="D25" s="248"/>
      <c r="E25" s="251"/>
    </row>
    <row r="26" spans="1:5" s="237" customFormat="1" ht="15" customHeight="1">
      <c r="A26" s="247" t="s">
        <v>235</v>
      </c>
      <c r="B26" s="255">
        <f>B15-B24</f>
        <v>-94018</v>
      </c>
      <c r="C26" s="255">
        <f>C15-C24</f>
        <v>-21762</v>
      </c>
      <c r="D26" s="255">
        <f>D15-D24</f>
        <v>-72256</v>
      </c>
      <c r="E26" s="255">
        <f>E15-E24</f>
        <v>6893</v>
      </c>
    </row>
    <row r="27" spans="1:5" s="237" customFormat="1" ht="15" customHeight="1">
      <c r="A27" s="254"/>
      <c r="B27" s="251"/>
      <c r="C27" s="251"/>
      <c r="D27" s="248"/>
      <c r="E27" s="251"/>
    </row>
    <row r="28" spans="1:5" s="237" customFormat="1" ht="15" customHeight="1">
      <c r="A28" s="247" t="s">
        <v>236</v>
      </c>
      <c r="B28" s="255"/>
      <c r="C28" s="255"/>
      <c r="D28" s="248"/>
      <c r="E28" s="255"/>
    </row>
    <row r="29" spans="1:5" s="237" customFormat="1" ht="15" customHeight="1">
      <c r="A29" s="249" t="s">
        <v>237</v>
      </c>
      <c r="B29" s="251">
        <v>0</v>
      </c>
      <c r="C29" s="251">
        <v>698</v>
      </c>
      <c r="D29" s="476">
        <f>B29-C29</f>
        <v>-698</v>
      </c>
      <c r="E29" s="251">
        <v>2926</v>
      </c>
    </row>
    <row r="30" spans="1:5" s="237" customFormat="1" ht="15" customHeight="1">
      <c r="A30" s="249" t="s">
        <v>238</v>
      </c>
      <c r="B30" s="251">
        <v>0</v>
      </c>
      <c r="C30" s="251">
        <v>357</v>
      </c>
      <c r="D30" s="250">
        <f>B30-C30</f>
        <v>-357</v>
      </c>
      <c r="E30" s="251">
        <v>3193</v>
      </c>
    </row>
    <row r="31" spans="1:5" s="237" customFormat="1" ht="15" customHeight="1">
      <c r="A31" s="253" t="s">
        <v>239</v>
      </c>
      <c r="B31" s="263">
        <f>B29-B30</f>
        <v>0</v>
      </c>
      <c r="C31" s="263">
        <f>C29-C30</f>
        <v>341</v>
      </c>
      <c r="D31" s="263">
        <f>D29-D30</f>
        <v>-341</v>
      </c>
      <c r="E31" s="263">
        <f>E29-E30</f>
        <v>-267</v>
      </c>
    </row>
    <row r="32" spans="1:5" s="237" customFormat="1" ht="15" customHeight="1">
      <c r="A32" s="256"/>
      <c r="B32" s="251"/>
      <c r="C32" s="251"/>
      <c r="D32" s="248"/>
      <c r="E32" s="251"/>
    </row>
    <row r="33" spans="1:5" s="237" customFormat="1" ht="15" customHeight="1">
      <c r="A33" s="257" t="s">
        <v>255</v>
      </c>
      <c r="B33" s="255"/>
      <c r="C33" s="255"/>
      <c r="D33" s="248"/>
      <c r="E33" s="255"/>
    </row>
    <row r="34" spans="1:5" s="237" customFormat="1" ht="15" customHeight="1">
      <c r="A34" s="258" t="s">
        <v>240</v>
      </c>
      <c r="B34" s="251">
        <v>0</v>
      </c>
      <c r="C34" s="251">
        <v>0</v>
      </c>
      <c r="D34" s="250">
        <f>B34-C34</f>
        <v>0</v>
      </c>
      <c r="E34" s="251">
        <v>0</v>
      </c>
    </row>
    <row r="35" spans="1:5" s="237" customFormat="1" ht="15" customHeight="1">
      <c r="A35" s="259" t="s">
        <v>241</v>
      </c>
      <c r="B35" s="263">
        <f>SUM(B34)</f>
        <v>0</v>
      </c>
      <c r="C35" s="263">
        <f>SUM(C34)</f>
        <v>0</v>
      </c>
      <c r="D35" s="263">
        <f>SUM(D34)</f>
        <v>0</v>
      </c>
      <c r="E35" s="263">
        <f>SUM(E34)</f>
        <v>0</v>
      </c>
    </row>
    <row r="36" spans="1:5" s="237" customFormat="1" ht="15" customHeight="1">
      <c r="A36" s="256"/>
      <c r="B36" s="251"/>
      <c r="C36" s="251"/>
      <c r="D36" s="248"/>
      <c r="E36" s="251"/>
    </row>
    <row r="37" spans="1:5" s="237" customFormat="1" ht="15" customHeight="1">
      <c r="A37" s="257" t="s">
        <v>242</v>
      </c>
      <c r="B37" s="255">
        <f>B26+B31+B35</f>
        <v>-94018</v>
      </c>
      <c r="C37" s="255">
        <f>C26+C31+C35</f>
        <v>-21421</v>
      </c>
      <c r="D37" s="255">
        <f>D26+D31+D35</f>
        <v>-72597</v>
      </c>
      <c r="E37" s="255">
        <f>E26+E31+E35</f>
        <v>6626</v>
      </c>
    </row>
    <row r="38" spans="1:5" s="237" customFormat="1" ht="15" customHeight="1">
      <c r="A38" s="256"/>
      <c r="B38" s="251"/>
      <c r="C38" s="251"/>
      <c r="D38" s="248"/>
      <c r="E38" s="251"/>
    </row>
    <row r="39" spans="1:8" s="237" customFormat="1" ht="15" customHeight="1">
      <c r="A39" s="257" t="s">
        <v>243</v>
      </c>
      <c r="B39" s="255"/>
      <c r="C39" s="255"/>
      <c r="D39" s="248"/>
      <c r="E39" s="255"/>
      <c r="G39" s="260"/>
      <c r="H39" s="261"/>
    </row>
    <row r="40" spans="1:5" s="262" customFormat="1" ht="15" customHeight="1">
      <c r="A40" s="258" t="s">
        <v>380</v>
      </c>
      <c r="B40" s="251">
        <v>0</v>
      </c>
      <c r="C40" s="251"/>
      <c r="D40" s="250">
        <f>B40-C40</f>
        <v>0</v>
      </c>
      <c r="E40" s="251"/>
    </row>
    <row r="41" spans="1:5" s="262" customFormat="1" ht="15" customHeight="1">
      <c r="A41" s="258" t="s">
        <v>555</v>
      </c>
      <c r="B41" s="251">
        <v>0</v>
      </c>
      <c r="C41" s="251">
        <v>23702</v>
      </c>
      <c r="D41" s="250">
        <f>B41-C41</f>
        <v>-23702</v>
      </c>
      <c r="E41" s="251">
        <v>4506</v>
      </c>
    </row>
    <row r="42" spans="1:5" s="237" customFormat="1" ht="15" customHeight="1">
      <c r="A42" s="259" t="s">
        <v>244</v>
      </c>
      <c r="B42" s="263">
        <f>SUM(B40:B41)</f>
        <v>0</v>
      </c>
      <c r="C42" s="263">
        <f>SUM(C40:C41)</f>
        <v>23702</v>
      </c>
      <c r="D42" s="263">
        <f>SUM(D40:D41)</f>
        <v>-23702</v>
      </c>
      <c r="E42" s="263">
        <f>SUM(E40:E41)</f>
        <v>4506</v>
      </c>
    </row>
    <row r="43" spans="1:5" s="237" customFormat="1" ht="15" customHeight="1">
      <c r="A43" s="259"/>
      <c r="B43" s="251"/>
      <c r="C43" s="251"/>
      <c r="D43" s="333"/>
      <c r="E43" s="251"/>
    </row>
    <row r="44" spans="1:5" s="237" customFormat="1" ht="15" customHeight="1">
      <c r="A44" s="276" t="s">
        <v>254</v>
      </c>
      <c r="B44" s="277">
        <f>B37+B42</f>
        <v>-94018</v>
      </c>
      <c r="C44" s="277">
        <f>C37+C42</f>
        <v>2281</v>
      </c>
      <c r="D44" s="277">
        <f>D37+D42</f>
        <v>-96299</v>
      </c>
      <c r="E44" s="277">
        <f>E37+E42</f>
        <v>11132</v>
      </c>
    </row>
    <row r="45" spans="1:5" s="237" customFormat="1" ht="15" customHeight="1">
      <c r="A45" s="336"/>
      <c r="B45" s="337"/>
      <c r="C45" s="337"/>
      <c r="D45" s="337"/>
      <c r="E45" s="337"/>
    </row>
    <row r="46" spans="1:5" s="237" customFormat="1" ht="15" customHeight="1">
      <c r="A46" s="253" t="s">
        <v>386</v>
      </c>
      <c r="B46" s="251"/>
      <c r="C46" s="251">
        <v>2281</v>
      </c>
      <c r="D46" s="250">
        <f>B46-C46</f>
        <v>-2281</v>
      </c>
      <c r="E46" s="251">
        <v>11132</v>
      </c>
    </row>
    <row r="47" spans="1:5" s="237" customFormat="1" ht="15" customHeight="1">
      <c r="A47" s="264" t="s">
        <v>512</v>
      </c>
      <c r="B47" s="339">
        <v>0</v>
      </c>
      <c r="C47" s="251">
        <v>2281</v>
      </c>
      <c r="D47" s="250">
        <f>B47-C47</f>
        <v>-2281</v>
      </c>
      <c r="E47" s="251">
        <v>11132</v>
      </c>
    </row>
    <row r="48" spans="1:5" s="237" customFormat="1" ht="15" customHeight="1">
      <c r="A48" s="266" t="s">
        <v>513</v>
      </c>
      <c r="B48" s="338">
        <f>SUBTOTAL(9,B47:B47)</f>
        <v>0</v>
      </c>
      <c r="C48" s="338">
        <f>SUBTOTAL(9,C47:C47)</f>
        <v>2281</v>
      </c>
      <c r="D48" s="338">
        <f>SUBTOTAL(9,D47:D47)</f>
        <v>-2281</v>
      </c>
      <c r="E48" s="338">
        <f>SUBTOTAL(9,E47:E47)</f>
        <v>11132</v>
      </c>
    </row>
    <row r="49" spans="1:5" s="237" customFormat="1" ht="15" customHeight="1">
      <c r="A49" s="266"/>
      <c r="B49" s="283"/>
      <c r="C49" s="284"/>
      <c r="D49" s="284"/>
      <c r="E49" s="284"/>
    </row>
    <row r="50" spans="1:5" s="335" customFormat="1" ht="15" customHeight="1">
      <c r="A50" s="334" t="s">
        <v>245</v>
      </c>
      <c r="B50" s="283"/>
      <c r="C50" s="283"/>
      <c r="D50" s="283"/>
      <c r="E50" s="283"/>
    </row>
    <row r="51" spans="1:5" s="262" customFormat="1" ht="15" customHeight="1">
      <c r="A51" s="258" t="s">
        <v>246</v>
      </c>
      <c r="B51" s="251">
        <v>0</v>
      </c>
      <c r="C51" s="251">
        <v>0</v>
      </c>
      <c r="D51" s="250">
        <f>B51-C51</f>
        <v>0</v>
      </c>
      <c r="E51" s="251">
        <v>0</v>
      </c>
    </row>
    <row r="52" spans="1:5" s="262" customFormat="1" ht="15" customHeight="1">
      <c r="A52" s="258" t="s">
        <v>247</v>
      </c>
      <c r="B52" s="251">
        <v>0</v>
      </c>
      <c r="C52" s="251">
        <v>0</v>
      </c>
      <c r="D52" s="250">
        <f>B52-C52</f>
        <v>0</v>
      </c>
      <c r="E52" s="251">
        <v>0</v>
      </c>
    </row>
    <row r="53" spans="1:5" s="262" customFormat="1" ht="15" customHeight="1">
      <c r="A53" s="249" t="s">
        <v>248</v>
      </c>
      <c r="B53" s="251">
        <v>0</v>
      </c>
      <c r="C53" s="251">
        <v>0</v>
      </c>
      <c r="D53" s="250">
        <f>B53-C53</f>
        <v>0</v>
      </c>
      <c r="E53" s="251">
        <v>0</v>
      </c>
    </row>
    <row r="54" spans="1:5" s="237" customFormat="1" ht="15" customHeight="1">
      <c r="A54" s="253" t="s">
        <v>249</v>
      </c>
      <c r="B54" s="255">
        <f>B51+B52-B53</f>
        <v>0</v>
      </c>
      <c r="C54" s="255">
        <f>C51+C52-C53</f>
        <v>0</v>
      </c>
      <c r="D54" s="255">
        <f>D51+D52-D53</f>
        <v>0</v>
      </c>
      <c r="E54" s="255">
        <f>E51+E52-E53</f>
        <v>0</v>
      </c>
    </row>
    <row r="55" spans="1:5" s="237" customFormat="1" ht="15" customHeight="1">
      <c r="A55" s="253"/>
      <c r="B55" s="263"/>
      <c r="C55" s="263"/>
      <c r="D55" s="248"/>
      <c r="E55" s="263"/>
    </row>
    <row r="56" spans="1:5" s="237" customFormat="1" ht="15" customHeight="1">
      <c r="A56" s="247" t="s">
        <v>250</v>
      </c>
      <c r="B56" s="255"/>
      <c r="C56" s="255"/>
      <c r="D56" s="248"/>
      <c r="E56" s="255"/>
    </row>
    <row r="57" spans="1:5" s="262" customFormat="1" ht="15" customHeight="1">
      <c r="A57" s="249" t="s">
        <v>251</v>
      </c>
      <c r="B57" s="251">
        <v>0</v>
      </c>
      <c r="C57" s="251">
        <v>0</v>
      </c>
      <c r="D57" s="250">
        <f>B57-C57</f>
        <v>0</v>
      </c>
      <c r="E57" s="251">
        <v>0</v>
      </c>
    </row>
    <row r="58" spans="1:5" s="262" customFormat="1" ht="15" customHeight="1">
      <c r="A58" s="249" t="s">
        <v>252</v>
      </c>
      <c r="B58" s="251">
        <v>0</v>
      </c>
      <c r="C58" s="251">
        <v>0</v>
      </c>
      <c r="D58" s="250">
        <f>B58-C58</f>
        <v>0</v>
      </c>
      <c r="E58" s="251">
        <v>0</v>
      </c>
    </row>
    <row r="59" spans="1:5" s="237" customFormat="1" ht="15" customHeight="1">
      <c r="A59" s="253" t="s">
        <v>253</v>
      </c>
      <c r="B59" s="255">
        <f>B57-B58</f>
        <v>0</v>
      </c>
      <c r="C59" s="255">
        <f>C57-C58</f>
        <v>0</v>
      </c>
      <c r="D59" s="255">
        <f>D57-D58</f>
        <v>0</v>
      </c>
      <c r="E59" s="255">
        <f>E57-E58</f>
        <v>0</v>
      </c>
    </row>
    <row r="60" spans="1:5" s="237" customFormat="1" ht="15" customHeight="1">
      <c r="A60" s="254"/>
      <c r="B60" s="251"/>
      <c r="C60" s="251"/>
      <c r="D60" s="248"/>
      <c r="E60" s="251"/>
    </row>
    <row r="61" s="237" customFormat="1" ht="15" customHeight="1"/>
    <row r="62" s="237" customFormat="1" ht="15" customHeight="1"/>
    <row r="63" s="237" customFormat="1" ht="15" customHeight="1"/>
    <row r="64" s="237" customFormat="1" ht="15" customHeight="1"/>
    <row r="65" s="237" customFormat="1" ht="15" customHeight="1"/>
    <row r="66" s="237" customFormat="1" ht="15" customHeight="1"/>
    <row r="67" spans="2:4" s="237" customFormat="1" ht="15" customHeight="1">
      <c r="B67" s="236"/>
      <c r="C67" s="236"/>
      <c r="D67" s="236"/>
    </row>
    <row r="68" spans="2:4" s="237" customFormat="1" ht="15" customHeight="1">
      <c r="B68" s="236"/>
      <c r="C68" s="236"/>
      <c r="D68" s="236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C19" sqref="C19"/>
    </sheetView>
  </sheetViews>
  <sheetFormatPr defaultColWidth="11.421875" defaultRowHeight="12.75"/>
  <cols>
    <col min="1" max="1" width="15.28125" style="0" customWidth="1"/>
    <col min="2" max="2" width="15.8515625" style="0" customWidth="1"/>
  </cols>
  <sheetData>
    <row r="2" spans="1:7" ht="12.75">
      <c r="A2" s="511" t="s">
        <v>722</v>
      </c>
      <c r="B2" s="511"/>
      <c r="C2" s="511"/>
      <c r="D2" s="511"/>
      <c r="E2" s="511"/>
      <c r="F2" s="511"/>
      <c r="G2" s="511"/>
    </row>
    <row r="4" spans="1:2" ht="12.75">
      <c r="A4" s="512" t="s">
        <v>723</v>
      </c>
      <c r="B4" s="515" t="s">
        <v>724</v>
      </c>
    </row>
    <row r="5" spans="1:2" ht="12.75">
      <c r="A5" s="513"/>
      <c r="B5" s="516"/>
    </row>
    <row r="6" spans="1:2" ht="12.75">
      <c r="A6" s="514"/>
      <c r="B6" s="517"/>
    </row>
    <row r="7" spans="1:2" ht="12.75">
      <c r="A7" s="327"/>
      <c r="B7" s="328"/>
    </row>
    <row r="8" spans="1:2" ht="12.75">
      <c r="A8" s="329" t="s">
        <v>725</v>
      </c>
      <c r="B8" s="330" t="s">
        <v>725</v>
      </c>
    </row>
    <row r="9" spans="1:2" ht="12.75">
      <c r="A9" s="329" t="s">
        <v>726</v>
      </c>
      <c r="B9" s="330" t="s">
        <v>726</v>
      </c>
    </row>
    <row r="10" spans="1:2" ht="12.75">
      <c r="A10" s="329" t="s">
        <v>727</v>
      </c>
      <c r="B10" s="330" t="s">
        <v>727</v>
      </c>
    </row>
    <row r="11" spans="1:2" ht="12.75">
      <c r="A11" s="329" t="s">
        <v>728</v>
      </c>
      <c r="B11" s="330" t="s">
        <v>728</v>
      </c>
    </row>
    <row r="12" spans="1:2" ht="12.75">
      <c r="A12" s="329" t="s">
        <v>729</v>
      </c>
      <c r="B12" s="330" t="s">
        <v>729</v>
      </c>
    </row>
    <row r="13" spans="1:2" ht="12.75">
      <c r="A13" s="329" t="s">
        <v>730</v>
      </c>
      <c r="B13" s="330" t="s">
        <v>730</v>
      </c>
    </row>
    <row r="14" spans="1:2" ht="12.75">
      <c r="A14" s="329" t="s">
        <v>731</v>
      </c>
      <c r="B14" s="330" t="s">
        <v>732</v>
      </c>
    </row>
    <row r="15" spans="1:2" ht="12.75">
      <c r="A15" s="329" t="s">
        <v>733</v>
      </c>
      <c r="B15" s="330" t="s">
        <v>731</v>
      </c>
    </row>
    <row r="16" spans="1:2" ht="12.75">
      <c r="A16" s="329" t="s">
        <v>734</v>
      </c>
      <c r="B16" s="330" t="s">
        <v>735</v>
      </c>
    </row>
    <row r="17" spans="1:2" ht="12.75">
      <c r="A17" s="329" t="s">
        <v>736</v>
      </c>
      <c r="B17" s="330" t="s">
        <v>734</v>
      </c>
    </row>
    <row r="18" spans="1:2" ht="12.75">
      <c r="A18" s="329" t="s">
        <v>737</v>
      </c>
      <c r="B18" s="330" t="s">
        <v>736</v>
      </c>
    </row>
    <row r="19" spans="1:2" ht="12.75">
      <c r="A19" s="329" t="s">
        <v>738</v>
      </c>
      <c r="B19" s="330" t="s">
        <v>733</v>
      </c>
    </row>
    <row r="20" spans="1:2" ht="12.75">
      <c r="A20" s="329" t="s">
        <v>739</v>
      </c>
      <c r="B20" s="330" t="s">
        <v>737</v>
      </c>
    </row>
    <row r="21" spans="1:2" ht="12.75">
      <c r="A21" s="329" t="s">
        <v>740</v>
      </c>
      <c r="B21" s="330" t="s">
        <v>738</v>
      </c>
    </row>
    <row r="22" spans="1:2" ht="12.75">
      <c r="A22" s="329" t="s">
        <v>741</v>
      </c>
      <c r="B22" s="330" t="s">
        <v>741</v>
      </c>
    </row>
    <row r="23" spans="1:2" ht="12.75">
      <c r="A23" s="329" t="s">
        <v>742</v>
      </c>
      <c r="B23" s="330" t="s">
        <v>739</v>
      </c>
    </row>
    <row r="24" spans="1:2" ht="12.75">
      <c r="A24" s="329" t="s">
        <v>743</v>
      </c>
      <c r="B24" s="330" t="s">
        <v>740</v>
      </c>
    </row>
    <row r="25" spans="1:2" ht="12.75">
      <c r="A25" s="329" t="s">
        <v>744</v>
      </c>
      <c r="B25" s="330" t="s">
        <v>742</v>
      </c>
    </row>
    <row r="26" spans="1:2" ht="12.75">
      <c r="A26" s="329" t="s">
        <v>745</v>
      </c>
      <c r="B26" s="330" t="s">
        <v>743</v>
      </c>
    </row>
    <row r="27" spans="1:2" ht="12.75">
      <c r="A27" s="329" t="s">
        <v>746</v>
      </c>
      <c r="B27" s="330" t="s">
        <v>744</v>
      </c>
    </row>
    <row r="28" spans="1:2" ht="12.75">
      <c r="A28" s="331" t="s">
        <v>747</v>
      </c>
      <c r="B28" s="332" t="s">
        <v>747</v>
      </c>
    </row>
  </sheetData>
  <sheetProtection/>
  <mergeCells count="3">
    <mergeCell ref="A2:G2"/>
    <mergeCell ref="A4:A6"/>
    <mergeCell ref="B4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&amp;LUniversiteter og høyskoler - standard mal for delårsregnskap </oddHeader>
    <oddFooter>&amp;LDato: 15.04.2010
Versjon: 3
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0">
      <selection activeCell="L18" sqref="L18"/>
    </sheetView>
  </sheetViews>
  <sheetFormatPr defaultColWidth="11.421875" defaultRowHeight="15" customHeight="1"/>
  <cols>
    <col min="1" max="1" width="66.28125" style="0" customWidth="1"/>
    <col min="2" max="2" width="10.7109375" style="61" customWidth="1"/>
    <col min="3" max="4" width="15.7109375" style="85" customWidth="1"/>
    <col min="5" max="5" width="15.7109375" style="0" customWidth="1"/>
  </cols>
  <sheetData>
    <row r="1" spans="1:6" ht="15" customHeight="1">
      <c r="A1" s="60" t="s">
        <v>506</v>
      </c>
      <c r="F1" s="299"/>
    </row>
    <row r="2" ht="15" customHeight="1">
      <c r="F2" s="299"/>
    </row>
    <row r="3" spans="1:6" ht="15" customHeight="1">
      <c r="A3" s="63" t="s">
        <v>182</v>
      </c>
      <c r="F3" s="299"/>
    </row>
    <row r="4" ht="15" customHeight="1">
      <c r="F4" s="299"/>
    </row>
    <row r="5" spans="1:6" ht="15" customHeight="1">
      <c r="A5" s="485"/>
      <c r="B5" s="487" t="s">
        <v>225</v>
      </c>
      <c r="C5" s="489">
        <f>Resultatregnskap!C5</f>
        <v>40663</v>
      </c>
      <c r="D5" s="489">
        <v>40298</v>
      </c>
      <c r="E5" s="489">
        <f>Resultatregnskap!E5</f>
        <v>40543</v>
      </c>
      <c r="F5" s="483" t="s">
        <v>588</v>
      </c>
    </row>
    <row r="6" spans="1:6" ht="15" customHeight="1">
      <c r="A6" s="486"/>
      <c r="B6" s="488"/>
      <c r="C6" s="490"/>
      <c r="D6" s="490"/>
      <c r="E6" s="490"/>
      <c r="F6" s="484"/>
    </row>
    <row r="7" spans="1:6" ht="15" customHeight="1">
      <c r="A7" s="64" t="s">
        <v>281</v>
      </c>
      <c r="B7" s="75"/>
      <c r="C7" s="107"/>
      <c r="D7" s="112"/>
      <c r="E7" s="106"/>
      <c r="F7" s="301"/>
    </row>
    <row r="8" spans="1:6" ht="15" customHeight="1">
      <c r="A8" s="64" t="s">
        <v>282</v>
      </c>
      <c r="B8" s="75"/>
      <c r="C8" s="107"/>
      <c r="D8" s="112"/>
      <c r="E8" s="106"/>
      <c r="F8" s="301"/>
    </row>
    <row r="9" spans="1:6" ht="15" customHeight="1">
      <c r="A9" s="64"/>
      <c r="B9" s="75"/>
      <c r="C9" s="107"/>
      <c r="D9" s="112"/>
      <c r="E9" s="106"/>
      <c r="F9" s="301"/>
    </row>
    <row r="10" spans="1:6" ht="15" customHeight="1">
      <c r="A10" s="64" t="s">
        <v>283</v>
      </c>
      <c r="B10" s="75"/>
      <c r="C10" s="107"/>
      <c r="D10" s="112"/>
      <c r="E10" s="106"/>
      <c r="F10" s="301"/>
    </row>
    <row r="11" spans="1:6" ht="15" customHeight="1">
      <c r="A11" s="66" t="s">
        <v>302</v>
      </c>
      <c r="B11" s="78">
        <v>8</v>
      </c>
      <c r="C11" s="362">
        <v>500</v>
      </c>
      <c r="D11" s="362">
        <v>500</v>
      </c>
      <c r="E11" s="364">
        <v>500</v>
      </c>
      <c r="F11" s="301"/>
    </row>
    <row r="12" spans="1:6" ht="15" customHeight="1">
      <c r="A12" s="69" t="s">
        <v>284</v>
      </c>
      <c r="B12" s="78"/>
      <c r="C12" s="107">
        <f>SUBTOTAL(9,C11)</f>
        <v>500</v>
      </c>
      <c r="D12" s="112">
        <f>SUBTOTAL(9,D11)</f>
        <v>500</v>
      </c>
      <c r="E12" s="106">
        <f>SUBTOTAL(9,E11)</f>
        <v>500</v>
      </c>
      <c r="F12" s="301"/>
    </row>
    <row r="13" spans="1:6" ht="15" customHeight="1">
      <c r="A13" s="70"/>
      <c r="B13" s="78"/>
      <c r="C13" s="107"/>
      <c r="D13" s="112"/>
      <c r="E13" s="106"/>
      <c r="F13" s="301"/>
    </row>
    <row r="14" spans="1:6" ht="15" customHeight="1">
      <c r="A14" s="64" t="s">
        <v>285</v>
      </c>
      <c r="B14" s="78"/>
      <c r="C14" s="107"/>
      <c r="D14" s="112"/>
      <c r="E14" s="106"/>
      <c r="F14" s="301"/>
    </row>
    <row r="15" spans="1:6" ht="15" customHeight="1">
      <c r="A15" s="66" t="s">
        <v>487</v>
      </c>
      <c r="B15" s="305">
        <v>8</v>
      </c>
      <c r="C15" s="365">
        <v>164553</v>
      </c>
      <c r="D15" s="365">
        <v>152863</v>
      </c>
      <c r="E15" s="364">
        <v>162272</v>
      </c>
      <c r="F15" s="301"/>
    </row>
    <row r="16" spans="1:6" ht="15" customHeight="1">
      <c r="A16" s="69" t="s">
        <v>286</v>
      </c>
      <c r="B16" s="78"/>
      <c r="C16" s="107">
        <f>SUBTOTAL(9,C15:C15)</f>
        <v>164553</v>
      </c>
      <c r="D16" s="112">
        <f>SUBTOTAL(9,D15:D15)</f>
        <v>152863</v>
      </c>
      <c r="E16" s="106">
        <f>SUBTOTAL(9,E15:E15)</f>
        <v>162272</v>
      </c>
      <c r="F16" s="301"/>
    </row>
    <row r="17" spans="1:6" s="80" customFormat="1" ht="15" customHeight="1">
      <c r="A17" s="70"/>
      <c r="B17" s="78"/>
      <c r="C17" s="107"/>
      <c r="D17" s="112"/>
      <c r="E17" s="112"/>
      <c r="F17" s="303"/>
    </row>
    <row r="18" spans="1:6" ht="15" customHeight="1">
      <c r="A18" s="64" t="s">
        <v>287</v>
      </c>
      <c r="B18" s="74"/>
      <c r="C18" s="107">
        <f>SUBTOTAL(9,C11:C17)</f>
        <v>165053</v>
      </c>
      <c r="D18" s="112">
        <f>SUBTOTAL(9,D11:D17)</f>
        <v>153363</v>
      </c>
      <c r="E18" s="112">
        <f>SUBTOTAL(9,E11:E17)</f>
        <v>162772</v>
      </c>
      <c r="F18" s="303" t="s">
        <v>600</v>
      </c>
    </row>
    <row r="19" spans="1:6" ht="15" customHeight="1">
      <c r="A19" s="70"/>
      <c r="B19" s="78"/>
      <c r="C19" s="107"/>
      <c r="D19" s="112"/>
      <c r="E19" s="106"/>
      <c r="F19" s="301"/>
    </row>
    <row r="20" spans="1:6" ht="15" customHeight="1">
      <c r="A20" s="64" t="s">
        <v>288</v>
      </c>
      <c r="B20" s="78"/>
      <c r="C20" s="107"/>
      <c r="D20" s="112"/>
      <c r="E20" s="106"/>
      <c r="F20" s="301"/>
    </row>
    <row r="21" spans="1:6" ht="15" customHeight="1">
      <c r="A21" s="70"/>
      <c r="B21" s="78"/>
      <c r="C21" s="107"/>
      <c r="D21" s="112"/>
      <c r="E21" s="106"/>
      <c r="F21" s="301"/>
    </row>
    <row r="22" spans="1:6" ht="15" customHeight="1">
      <c r="A22" s="64" t="s">
        <v>289</v>
      </c>
      <c r="B22" s="78"/>
      <c r="C22" s="107"/>
      <c r="D22" s="112"/>
      <c r="E22" s="106"/>
      <c r="F22" s="301"/>
    </row>
    <row r="23" spans="1:6" ht="15" customHeight="1">
      <c r="A23" s="66" t="s">
        <v>522</v>
      </c>
      <c r="B23" s="78" t="s">
        <v>313</v>
      </c>
      <c r="C23" s="362">
        <v>9410277</v>
      </c>
      <c r="D23" s="362">
        <v>9118660</v>
      </c>
      <c r="E23" s="364">
        <v>9539577</v>
      </c>
      <c r="F23" s="303" t="s">
        <v>601</v>
      </c>
    </row>
    <row r="24" spans="1:6" ht="15" customHeight="1">
      <c r="A24" s="66" t="s">
        <v>290</v>
      </c>
      <c r="B24" s="78"/>
      <c r="C24" s="362">
        <v>42387</v>
      </c>
      <c r="D24" s="362">
        <v>38710</v>
      </c>
      <c r="E24" s="364">
        <v>15156</v>
      </c>
      <c r="F24" s="303" t="s">
        <v>602</v>
      </c>
    </row>
    <row r="25" spans="1:6" ht="15" customHeight="1">
      <c r="A25" s="69" t="s">
        <v>291</v>
      </c>
      <c r="B25" s="78"/>
      <c r="C25" s="107">
        <f>SUBTOTAL(9,C23:C24)</f>
        <v>9452664</v>
      </c>
      <c r="D25" s="112">
        <f>SUBTOTAL(9,D23:D24)</f>
        <v>9157370</v>
      </c>
      <c r="E25" s="106">
        <f>SUBTOTAL(9,E23:E24)</f>
        <v>9554733</v>
      </c>
      <c r="F25" s="301"/>
    </row>
    <row r="26" spans="1:6" ht="15" customHeight="1">
      <c r="A26" s="70"/>
      <c r="B26" s="78"/>
      <c r="C26" s="107"/>
      <c r="D26" s="112"/>
      <c r="E26" s="106"/>
      <c r="F26" s="301"/>
    </row>
    <row r="27" spans="1:6" ht="15" customHeight="1">
      <c r="A27" s="64" t="s">
        <v>292</v>
      </c>
      <c r="B27" s="78"/>
      <c r="C27" s="107"/>
      <c r="D27" s="112"/>
      <c r="E27" s="106"/>
      <c r="F27" s="301"/>
    </row>
    <row r="28" spans="1:6" ht="15" customHeight="1">
      <c r="A28" s="66" t="s">
        <v>293</v>
      </c>
      <c r="B28" s="305"/>
      <c r="C28" s="107"/>
      <c r="D28" s="112"/>
      <c r="E28" s="106"/>
      <c r="F28" s="301"/>
    </row>
    <row r="29" spans="1:6" ht="15" customHeight="1">
      <c r="A29" s="69" t="s">
        <v>294</v>
      </c>
      <c r="B29" s="78"/>
      <c r="C29" s="107">
        <f>SUBTOTAL(9,C28)</f>
        <v>0</v>
      </c>
      <c r="D29" s="112">
        <f>SUBTOTAL(9,D28)</f>
        <v>0</v>
      </c>
      <c r="E29" s="106">
        <f>SUBTOTAL(9,E28)</f>
        <v>0</v>
      </c>
      <c r="F29" s="303" t="s">
        <v>603</v>
      </c>
    </row>
    <row r="30" spans="1:6" ht="15" customHeight="1">
      <c r="A30" s="70"/>
      <c r="B30" s="78"/>
      <c r="C30" s="107"/>
      <c r="D30" s="112"/>
      <c r="E30" s="106"/>
      <c r="F30" s="301"/>
    </row>
    <row r="31" spans="1:6" ht="15" customHeight="1">
      <c r="A31" s="64" t="s">
        <v>295</v>
      </c>
      <c r="B31" s="78"/>
      <c r="C31" s="107"/>
      <c r="D31" s="112"/>
      <c r="E31" s="106"/>
      <c r="F31" s="301"/>
    </row>
    <row r="32" spans="1:7" ht="15" customHeight="1">
      <c r="A32" s="66" t="s">
        <v>222</v>
      </c>
      <c r="B32" s="78"/>
      <c r="C32" s="362">
        <v>109840</v>
      </c>
      <c r="D32" s="362">
        <v>108513</v>
      </c>
      <c r="E32" s="364">
        <v>207087</v>
      </c>
      <c r="F32" s="303" t="s">
        <v>604</v>
      </c>
      <c r="G32" s="293"/>
    </row>
    <row r="33" spans="1:7" ht="15" customHeight="1">
      <c r="A33" s="66" t="s">
        <v>296</v>
      </c>
      <c r="B33" s="78"/>
      <c r="C33" s="362">
        <v>160371</v>
      </c>
      <c r="D33" s="362">
        <v>149779</v>
      </c>
      <c r="E33" s="364">
        <v>202073</v>
      </c>
      <c r="F33" s="303" t="s">
        <v>605</v>
      </c>
      <c r="G33" s="293"/>
    </row>
    <row r="34" spans="1:7" ht="15" customHeight="1">
      <c r="A34" s="66" t="s">
        <v>297</v>
      </c>
      <c r="B34" s="78"/>
      <c r="C34" s="362">
        <v>114462</v>
      </c>
      <c r="D34" s="362">
        <v>106555</v>
      </c>
      <c r="E34" s="364">
        <v>104979</v>
      </c>
      <c r="F34" s="303" t="s">
        <v>606</v>
      </c>
      <c r="G34" s="293"/>
    </row>
    <row r="35" spans="1:7" ht="15" customHeight="1">
      <c r="A35" s="66" t="s">
        <v>298</v>
      </c>
      <c r="B35" s="78"/>
      <c r="C35" s="362">
        <v>351362</v>
      </c>
      <c r="D35" s="362">
        <v>324881</v>
      </c>
      <c r="E35" s="364">
        <v>257461</v>
      </c>
      <c r="F35" s="303" t="s">
        <v>607</v>
      </c>
      <c r="G35" s="293"/>
    </row>
    <row r="36" spans="1:7" ht="15" customHeight="1">
      <c r="A36" s="66" t="s">
        <v>389</v>
      </c>
      <c r="B36" s="78">
        <v>16</v>
      </c>
      <c r="C36" s="362">
        <v>102968</v>
      </c>
      <c r="D36" s="362">
        <v>97209</v>
      </c>
      <c r="E36" s="364">
        <v>106634</v>
      </c>
      <c r="F36" s="303" t="s">
        <v>608</v>
      </c>
      <c r="G36" s="293"/>
    </row>
    <row r="37" spans="1:7" ht="15" customHeight="1">
      <c r="A37" s="66" t="s">
        <v>223</v>
      </c>
      <c r="B37" s="78">
        <v>18</v>
      </c>
      <c r="C37" s="362">
        <v>76519</v>
      </c>
      <c r="D37" s="362">
        <v>645333</v>
      </c>
      <c r="E37" s="364">
        <v>55670</v>
      </c>
      <c r="F37" s="303" t="s">
        <v>609</v>
      </c>
      <c r="G37" s="293"/>
    </row>
    <row r="38" spans="1:6" ht="15" customHeight="1">
      <c r="A38" s="69" t="s">
        <v>299</v>
      </c>
      <c r="B38" s="78"/>
      <c r="C38" s="107">
        <f>SUBTOTAL(9,C32:C37)</f>
        <v>915522</v>
      </c>
      <c r="D38" s="112">
        <f>SUBTOTAL(9,D32:D37)</f>
        <v>1432270</v>
      </c>
      <c r="E38" s="106">
        <f>SUBTOTAL(9,E32:E37)</f>
        <v>933904</v>
      </c>
      <c r="F38" s="301"/>
    </row>
    <row r="39" spans="1:6" ht="15" customHeight="1">
      <c r="A39" s="70"/>
      <c r="B39" s="78"/>
      <c r="C39" s="107"/>
      <c r="D39" s="112"/>
      <c r="E39" s="106"/>
      <c r="F39" s="301"/>
    </row>
    <row r="40" spans="1:6" ht="15" customHeight="1">
      <c r="A40" s="64" t="s">
        <v>442</v>
      </c>
      <c r="B40" s="78"/>
      <c r="C40" s="107"/>
      <c r="D40" s="112"/>
      <c r="E40" s="106"/>
      <c r="F40" s="301"/>
    </row>
    <row r="41" spans="1:6" ht="15" customHeight="1">
      <c r="A41" s="66" t="s">
        <v>380</v>
      </c>
      <c r="B41" s="78">
        <v>7</v>
      </c>
      <c r="C41" s="107"/>
      <c r="D41" s="112"/>
      <c r="E41" s="106"/>
      <c r="F41" s="303" t="s">
        <v>610</v>
      </c>
    </row>
    <row r="42" spans="1:6" ht="15" customHeight="1">
      <c r="A42" s="66" t="s">
        <v>556</v>
      </c>
      <c r="B42" s="78">
        <v>15</v>
      </c>
      <c r="C42" s="366">
        <v>500586</v>
      </c>
      <c r="D42" s="362">
        <v>454590</v>
      </c>
      <c r="E42" s="367">
        <v>524288</v>
      </c>
      <c r="F42" s="303" t="s">
        <v>611</v>
      </c>
    </row>
    <row r="43" spans="1:7" ht="15" customHeight="1">
      <c r="A43" s="66" t="s">
        <v>546</v>
      </c>
      <c r="B43" s="78">
        <v>15</v>
      </c>
      <c r="C43" s="366">
        <v>280017</v>
      </c>
      <c r="D43" s="362">
        <v>234319</v>
      </c>
      <c r="E43" s="367">
        <v>292753</v>
      </c>
      <c r="F43" s="303" t="s">
        <v>612</v>
      </c>
      <c r="G43" s="372"/>
    </row>
    <row r="44" spans="1:7" ht="15" customHeight="1">
      <c r="A44" s="66" t="s">
        <v>544</v>
      </c>
      <c r="B44" s="78">
        <v>15</v>
      </c>
      <c r="C44" s="363">
        <v>28407</v>
      </c>
      <c r="D44" s="362">
        <v>13277</v>
      </c>
      <c r="E44" s="364">
        <v>22622</v>
      </c>
      <c r="F44" s="303" t="s">
        <v>613</v>
      </c>
      <c r="G44" s="374"/>
    </row>
    <row r="45" spans="1:7" ht="15" customHeight="1">
      <c r="A45" s="76" t="s">
        <v>244</v>
      </c>
      <c r="B45" s="78"/>
      <c r="C45" s="107">
        <f>SUBTOTAL(9,C41:C44)</f>
        <v>809010</v>
      </c>
      <c r="D45" s="112">
        <f>SUBTOTAL(9,D41:D44)</f>
        <v>702186</v>
      </c>
      <c r="E45" s="106">
        <f>SUBTOTAL(9,E41:E44)</f>
        <v>839663</v>
      </c>
      <c r="F45" s="301"/>
      <c r="G45" s="373"/>
    </row>
    <row r="46" spans="1:6" ht="15" customHeight="1">
      <c r="A46" s="76"/>
      <c r="B46" s="78"/>
      <c r="C46" s="107"/>
      <c r="D46" s="112"/>
      <c r="E46" s="106"/>
      <c r="F46" s="301"/>
    </row>
    <row r="47" spans="1:6" ht="15" customHeight="1">
      <c r="A47" s="79" t="s">
        <v>300</v>
      </c>
      <c r="B47" s="74"/>
      <c r="C47" s="107">
        <f>SUBTOTAL(9,C23:C46)</f>
        <v>11177196</v>
      </c>
      <c r="D47" s="112">
        <f>SUBTOTAL(9,D23:D46)</f>
        <v>11291826</v>
      </c>
      <c r="E47" s="112">
        <f>SUBTOTAL(9,E23:E46)</f>
        <v>11328300</v>
      </c>
      <c r="F47" s="301"/>
    </row>
    <row r="48" spans="1:6" ht="15" customHeight="1">
      <c r="A48" s="70"/>
      <c r="B48" s="78"/>
      <c r="C48" s="107"/>
      <c r="D48" s="112"/>
      <c r="E48" s="112"/>
      <c r="F48" s="301"/>
    </row>
    <row r="49" spans="1:6" s="80" customFormat="1" ht="15" customHeight="1">
      <c r="A49" s="64" t="s">
        <v>301</v>
      </c>
      <c r="B49" s="78"/>
      <c r="C49" s="107">
        <f>SUBTOTAL(9,C11:C48)</f>
        <v>11342249</v>
      </c>
      <c r="D49" s="112">
        <f>SUBTOTAL(9,D11:D48)</f>
        <v>11445189</v>
      </c>
      <c r="E49" s="112">
        <f>SUBTOTAL(9,E11:E48)</f>
        <v>11491072</v>
      </c>
      <c r="F49" s="303"/>
    </row>
    <row r="52" spans="3:5" ht="15" customHeight="1">
      <c r="C52" s="368">
        <f>C49-'Balanse - eiendeler'!C53</f>
        <v>0</v>
      </c>
      <c r="D52" s="368">
        <f>D49-'Balanse - eiendeler'!D53</f>
        <v>0</v>
      </c>
      <c r="E52" s="368">
        <f>E49-'Balanse - eiendeler'!E53</f>
        <v>0</v>
      </c>
    </row>
    <row r="54" ht="15" customHeight="1">
      <c r="C54" s="371"/>
    </row>
  </sheetData>
  <sheetProtection/>
  <mergeCells count="6">
    <mergeCell ref="F5:F6"/>
    <mergeCell ref="A5:A6"/>
    <mergeCell ref="B5:B6"/>
    <mergeCell ref="C5:C6"/>
    <mergeCell ref="E5:E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34">
      <selection activeCell="C48" sqref="C48"/>
    </sheetView>
  </sheetViews>
  <sheetFormatPr defaultColWidth="11.421875" defaultRowHeight="12.75"/>
  <cols>
    <col min="1" max="1" width="70.7109375" style="0" customWidth="1"/>
    <col min="2" max="2" width="10.7109375" style="0" customWidth="1"/>
    <col min="3" max="5" width="15.7109375" style="0" customWidth="1"/>
  </cols>
  <sheetData>
    <row r="1" spans="1:6" ht="18.75">
      <c r="A1" s="86" t="s">
        <v>320</v>
      </c>
      <c r="F1" s="62"/>
    </row>
    <row r="2" spans="1:6" ht="18.75">
      <c r="A2" s="86"/>
      <c r="F2" s="62"/>
    </row>
    <row r="3" spans="1:6" ht="15.75">
      <c r="A3" s="3" t="str">
        <f>Resultatregnskap!A3</f>
        <v>Virksomhet: NTNU</v>
      </c>
      <c r="F3" s="62"/>
    </row>
    <row r="4" spans="1:6" ht="15.75">
      <c r="A4" s="87"/>
      <c r="B4" s="74" t="s">
        <v>225</v>
      </c>
      <c r="C4" s="100">
        <f>Resultatregnskap!C5</f>
        <v>40663</v>
      </c>
      <c r="D4" s="100">
        <f>Resultatregnskap!D5</f>
        <v>40298</v>
      </c>
      <c r="E4" s="100">
        <f>Resultatregnskap!E5</f>
        <v>40543</v>
      </c>
      <c r="F4" s="74" t="s">
        <v>588</v>
      </c>
    </row>
    <row r="5" spans="1:6" ht="15.75">
      <c r="A5" s="88" t="s">
        <v>321</v>
      </c>
      <c r="F5" s="62"/>
    </row>
    <row r="6" spans="1:6" ht="23.25" customHeight="1">
      <c r="A6" s="4" t="s">
        <v>322</v>
      </c>
      <c r="F6" s="62"/>
    </row>
    <row r="7" spans="1:6" ht="15.75">
      <c r="A7" s="89" t="s">
        <v>381</v>
      </c>
      <c r="C7" s="108">
        <v>1062247</v>
      </c>
      <c r="D7" s="108">
        <v>1702207</v>
      </c>
      <c r="E7" s="108">
        <v>3427110</v>
      </c>
      <c r="F7" s="62" t="s">
        <v>557</v>
      </c>
    </row>
    <row r="8" spans="1:6" ht="15.75">
      <c r="A8" s="89" t="s">
        <v>425</v>
      </c>
      <c r="C8" s="108"/>
      <c r="D8" s="108"/>
      <c r="E8" s="108"/>
      <c r="F8" s="62" t="s">
        <v>558</v>
      </c>
    </row>
    <row r="9" spans="1:6" ht="15.75">
      <c r="A9" s="89" t="s">
        <v>323</v>
      </c>
      <c r="C9" s="108">
        <v>17841</v>
      </c>
      <c r="D9" s="108">
        <v>15568</v>
      </c>
      <c r="E9" s="108">
        <v>93400</v>
      </c>
      <c r="F9" s="62" t="s">
        <v>559</v>
      </c>
    </row>
    <row r="10" spans="1:6" ht="15.75">
      <c r="A10" s="89" t="s">
        <v>324</v>
      </c>
      <c r="C10" s="108">
        <v>45832</v>
      </c>
      <c r="D10" s="108">
        <v>34438</v>
      </c>
      <c r="E10" s="108">
        <v>129309</v>
      </c>
      <c r="F10" s="62" t="s">
        <v>560</v>
      </c>
    </row>
    <row r="11" spans="1:6" ht="15.75">
      <c r="A11" s="89" t="s">
        <v>325</v>
      </c>
      <c r="C11" s="108"/>
      <c r="D11" s="108"/>
      <c r="E11" s="108"/>
      <c r="F11" s="62" t="s">
        <v>561</v>
      </c>
    </row>
    <row r="12" spans="1:6" ht="15.75">
      <c r="A12" s="89" t="s">
        <v>326</v>
      </c>
      <c r="C12" s="108">
        <v>262803</v>
      </c>
      <c r="D12" s="108">
        <v>285828</v>
      </c>
      <c r="E12" s="108">
        <v>773115</v>
      </c>
      <c r="F12" s="62" t="s">
        <v>562</v>
      </c>
    </row>
    <row r="13" spans="1:6" ht="15.75">
      <c r="A13" s="89" t="s">
        <v>327</v>
      </c>
      <c r="C13" s="108"/>
      <c r="D13" s="108"/>
      <c r="E13" s="108"/>
      <c r="F13" s="62" t="s">
        <v>563</v>
      </c>
    </row>
    <row r="14" spans="1:6" ht="15.75">
      <c r="A14" s="89" t="s">
        <v>328</v>
      </c>
      <c r="C14" s="108"/>
      <c r="D14" s="108"/>
      <c r="E14" s="108"/>
      <c r="F14" s="62" t="s">
        <v>564</v>
      </c>
    </row>
    <row r="15" spans="1:6" ht="15.75">
      <c r="A15" s="89" t="s">
        <v>329</v>
      </c>
      <c r="C15" s="108"/>
      <c r="D15" s="108"/>
      <c r="E15" s="108"/>
      <c r="F15" s="62" t="s">
        <v>565</v>
      </c>
    </row>
    <row r="16" spans="1:6" ht="15.75">
      <c r="A16" s="89" t="s">
        <v>330</v>
      </c>
      <c r="B16" s="61">
        <v>21</v>
      </c>
      <c r="C16" s="108">
        <v>170648</v>
      </c>
      <c r="D16" s="108">
        <v>150838</v>
      </c>
      <c r="E16" s="108">
        <v>587254</v>
      </c>
      <c r="F16" s="62" t="s">
        <v>566</v>
      </c>
    </row>
    <row r="17" spans="1:6" ht="15.75">
      <c r="A17" s="90" t="s">
        <v>331</v>
      </c>
      <c r="B17" s="91"/>
      <c r="C17" s="109">
        <f>SUM(C7:C16)</f>
        <v>1559371</v>
      </c>
      <c r="D17" s="279">
        <f>SUM(D7:D16)</f>
        <v>2188879</v>
      </c>
      <c r="E17" s="279">
        <f>SUM(E7:E16)</f>
        <v>5010188</v>
      </c>
      <c r="F17" s="62"/>
    </row>
    <row r="18" spans="1:6" ht="21.75" customHeight="1">
      <c r="A18" s="4" t="s">
        <v>332</v>
      </c>
      <c r="C18" s="108"/>
      <c r="D18" s="280"/>
      <c r="E18" s="280"/>
      <c r="F18" s="62"/>
    </row>
    <row r="19" spans="1:6" ht="15.75">
      <c r="A19" s="89" t="s">
        <v>333</v>
      </c>
      <c r="C19" s="108">
        <v>1080770</v>
      </c>
      <c r="D19" s="108">
        <v>1025713</v>
      </c>
      <c r="E19" s="108">
        <v>1926163</v>
      </c>
      <c r="F19" s="62" t="s">
        <v>567</v>
      </c>
    </row>
    <row r="20" spans="1:6" ht="15.75">
      <c r="A20" s="89" t="s">
        <v>334</v>
      </c>
      <c r="C20" s="108"/>
      <c r="D20" s="108"/>
      <c r="E20" s="108"/>
      <c r="F20" s="62" t="s">
        <v>568</v>
      </c>
    </row>
    <row r="21" spans="1:6" ht="15.75">
      <c r="A21" s="89" t="s">
        <v>335</v>
      </c>
      <c r="C21" s="108">
        <v>37</v>
      </c>
      <c r="D21" s="108">
        <v>60</v>
      </c>
      <c r="E21" s="108">
        <v>717</v>
      </c>
      <c r="F21" s="62" t="s">
        <v>569</v>
      </c>
    </row>
    <row r="22" spans="1:6" ht="15.75">
      <c r="A22" s="89" t="s">
        <v>336</v>
      </c>
      <c r="C22" s="108">
        <v>469</v>
      </c>
      <c r="D22" s="108">
        <v>2683</v>
      </c>
      <c r="E22" s="280">
        <v>960</v>
      </c>
      <c r="F22" s="62" t="s">
        <v>570</v>
      </c>
    </row>
    <row r="23" spans="1:6" ht="15.75">
      <c r="A23" s="89" t="s">
        <v>571</v>
      </c>
      <c r="C23" s="108">
        <v>17841</v>
      </c>
      <c r="D23" s="108"/>
      <c r="E23" s="108">
        <v>93400</v>
      </c>
      <c r="F23" s="307" t="s">
        <v>572</v>
      </c>
    </row>
    <row r="24" spans="1:6" ht="15.75">
      <c r="A24" s="89" t="s">
        <v>573</v>
      </c>
      <c r="C24" s="108"/>
      <c r="D24" s="108"/>
      <c r="E24" s="108"/>
      <c r="F24" s="307" t="s">
        <v>574</v>
      </c>
    </row>
    <row r="25" spans="1:6" ht="15.75">
      <c r="A25" s="89" t="s">
        <v>337</v>
      </c>
      <c r="C25" s="108">
        <v>304244</v>
      </c>
      <c r="D25" s="108">
        <v>580871</v>
      </c>
      <c r="E25" s="108">
        <v>2655119</v>
      </c>
      <c r="F25" s="62" t="s">
        <v>575</v>
      </c>
    </row>
    <row r="26" spans="1:6" ht="15.75">
      <c r="A26" s="90" t="s">
        <v>338</v>
      </c>
      <c r="B26" s="91"/>
      <c r="C26" s="109">
        <f>SUM(C19:C25)</f>
        <v>1403361</v>
      </c>
      <c r="D26" s="279">
        <f>SUM(D19:D25)</f>
        <v>1609327</v>
      </c>
      <c r="E26" s="279">
        <f>SUM(E19:E25)</f>
        <v>4676359</v>
      </c>
      <c r="F26" s="62"/>
    </row>
    <row r="27" spans="1:6" ht="15.75">
      <c r="A27" s="89"/>
      <c r="C27" s="108"/>
      <c r="D27" s="280"/>
      <c r="E27" s="280"/>
      <c r="F27" s="62"/>
    </row>
    <row r="28" spans="1:6" ht="15.75">
      <c r="A28" s="90" t="s">
        <v>339</v>
      </c>
      <c r="B28" s="91"/>
      <c r="C28" s="109">
        <f>C17-C26</f>
        <v>156010</v>
      </c>
      <c r="D28" s="279">
        <f>D17-D26</f>
        <v>579552</v>
      </c>
      <c r="E28" s="279">
        <f>E17-E26</f>
        <v>333829</v>
      </c>
      <c r="F28" s="62"/>
    </row>
    <row r="29" spans="1:6" ht="15.75">
      <c r="A29" s="87"/>
      <c r="C29" s="108"/>
      <c r="D29" s="280"/>
      <c r="E29" s="280"/>
      <c r="F29" s="62"/>
    </row>
    <row r="30" spans="1:6" ht="15.75">
      <c r="A30" s="88" t="s">
        <v>340</v>
      </c>
      <c r="C30" s="108"/>
      <c r="D30" s="280"/>
      <c r="E30" s="280"/>
      <c r="F30" s="62"/>
    </row>
    <row r="31" spans="1:6" ht="15.75">
      <c r="A31" s="89" t="s">
        <v>341</v>
      </c>
      <c r="C31" s="108"/>
      <c r="D31" s="280"/>
      <c r="E31" s="280"/>
      <c r="F31" s="62" t="s">
        <v>576</v>
      </c>
    </row>
    <row r="32" spans="1:6" ht="15.75">
      <c r="A32" s="89" t="s">
        <v>342</v>
      </c>
      <c r="C32" s="108">
        <v>-70665</v>
      </c>
      <c r="D32" s="108">
        <v>-106392</v>
      </c>
      <c r="E32" s="108">
        <v>-345986</v>
      </c>
      <c r="F32" s="62" t="s">
        <v>577</v>
      </c>
    </row>
    <row r="33" spans="1:6" ht="15.75">
      <c r="A33" s="89" t="s">
        <v>343</v>
      </c>
      <c r="C33" s="108"/>
      <c r="D33" s="280"/>
      <c r="E33" s="280"/>
      <c r="F33" s="62" t="s">
        <v>578</v>
      </c>
    </row>
    <row r="34" spans="1:6" ht="15.75">
      <c r="A34" s="89" t="s">
        <v>344</v>
      </c>
      <c r="C34" s="108"/>
      <c r="D34" s="280"/>
      <c r="E34" s="280"/>
      <c r="F34" s="62" t="s">
        <v>579</v>
      </c>
    </row>
    <row r="35" spans="1:6" ht="15.75">
      <c r="A35" s="89" t="s">
        <v>345</v>
      </c>
      <c r="C35" s="108"/>
      <c r="D35" s="280"/>
      <c r="E35" s="280"/>
      <c r="F35" s="62" t="s">
        <v>580</v>
      </c>
    </row>
    <row r="36" spans="1:6" ht="15.75">
      <c r="A36" s="89" t="s">
        <v>346</v>
      </c>
      <c r="C36" s="108"/>
      <c r="D36" s="280"/>
      <c r="E36" s="280"/>
      <c r="F36" s="62" t="s">
        <v>581</v>
      </c>
    </row>
    <row r="37" spans="1:6" ht="15.75">
      <c r="A37" s="90" t="s">
        <v>347</v>
      </c>
      <c r="B37" s="91"/>
      <c r="C37" s="109">
        <f>SUM(C31:C36)</f>
        <v>-70665</v>
      </c>
      <c r="D37" s="279">
        <f>SUM(D31:D36)</f>
        <v>-106392</v>
      </c>
      <c r="E37" s="279">
        <f>SUM(E31:E36)</f>
        <v>-345986</v>
      </c>
      <c r="F37" s="62"/>
    </row>
    <row r="38" spans="1:6" ht="15.75">
      <c r="A38" s="87"/>
      <c r="C38" s="108"/>
      <c r="D38" s="280"/>
      <c r="E38" s="280"/>
      <c r="F38" s="62"/>
    </row>
    <row r="39" spans="1:6" ht="15.75">
      <c r="A39" s="88" t="s">
        <v>382</v>
      </c>
      <c r="C39" s="108"/>
      <c r="D39" s="280"/>
      <c r="E39" s="280"/>
      <c r="F39" s="62"/>
    </row>
    <row r="40" spans="1:6" ht="15.75">
      <c r="A40" s="89" t="s">
        <v>348</v>
      </c>
      <c r="C40" s="108"/>
      <c r="D40" s="280"/>
      <c r="E40" s="280"/>
      <c r="F40" s="62" t="s">
        <v>582</v>
      </c>
    </row>
    <row r="41" spans="1:6" ht="15.75">
      <c r="A41" s="89" t="s">
        <v>349</v>
      </c>
      <c r="C41" s="108"/>
      <c r="D41" s="280"/>
      <c r="E41" s="280"/>
      <c r="F41" s="62" t="s">
        <v>583</v>
      </c>
    </row>
    <row r="42" spans="1:6" ht="15.75">
      <c r="A42" s="89" t="s">
        <v>350</v>
      </c>
      <c r="C42" s="108"/>
      <c r="D42" s="280"/>
      <c r="E42" s="280"/>
      <c r="F42" s="62" t="s">
        <v>584</v>
      </c>
    </row>
    <row r="43" spans="1:6" ht="15.75">
      <c r="A43" s="90" t="s">
        <v>351</v>
      </c>
      <c r="B43" s="91"/>
      <c r="C43" s="109">
        <f>SUM(C40:C42)</f>
        <v>0</v>
      </c>
      <c r="D43" s="279">
        <f>SUM(D40:D42)</f>
        <v>0</v>
      </c>
      <c r="E43" s="279">
        <f>SUM(E40:E42)</f>
        <v>0</v>
      </c>
      <c r="F43" s="62"/>
    </row>
    <row r="44" spans="1:6" ht="15.75">
      <c r="A44" s="92"/>
      <c r="B44" s="93"/>
      <c r="C44" s="110"/>
      <c r="D44" s="281"/>
      <c r="E44" s="281"/>
      <c r="F44" s="62"/>
    </row>
    <row r="45" spans="1:6" ht="15.75">
      <c r="A45" s="94" t="s">
        <v>352</v>
      </c>
      <c r="B45" s="297"/>
      <c r="C45" s="298"/>
      <c r="D45" s="279"/>
      <c r="E45" s="279"/>
      <c r="F45" s="307" t="s">
        <v>585</v>
      </c>
    </row>
    <row r="46" spans="1:6" ht="15.75">
      <c r="A46" s="95"/>
      <c r="C46" s="108"/>
      <c r="D46" s="280"/>
      <c r="E46" s="280"/>
      <c r="F46" s="62"/>
    </row>
    <row r="47" spans="1:6" ht="15.75">
      <c r="A47" s="89" t="s">
        <v>353</v>
      </c>
      <c r="C47" s="108">
        <f>C45+C43+C37+C28</f>
        <v>85345</v>
      </c>
      <c r="D47" s="108">
        <f>D45+D43+D37+D28</f>
        <v>473160</v>
      </c>
      <c r="E47" s="108">
        <f>E45+E43+E37+E28</f>
        <v>-12157</v>
      </c>
      <c r="F47" s="62" t="s">
        <v>586</v>
      </c>
    </row>
    <row r="48" spans="1:6" ht="15.75">
      <c r="A48" s="89" t="s">
        <v>354</v>
      </c>
      <c r="C48" s="108">
        <v>1569047</v>
      </c>
      <c r="D48" s="108">
        <v>1581204</v>
      </c>
      <c r="E48" s="108">
        <v>1581204</v>
      </c>
      <c r="F48" s="62" t="s">
        <v>587</v>
      </c>
    </row>
    <row r="49" spans="1:6" ht="15.75">
      <c r="A49" s="90" t="s">
        <v>355</v>
      </c>
      <c r="B49" s="96"/>
      <c r="C49" s="111">
        <f>SUM(C47:C48)</f>
        <v>1654392</v>
      </c>
      <c r="D49" s="279">
        <f>SUM(D47:D48)</f>
        <v>2054364</v>
      </c>
      <c r="E49" s="279">
        <f>SUM(E47:E48)</f>
        <v>1569047</v>
      </c>
      <c r="F49" s="62"/>
    </row>
    <row r="50" spans="3:6" ht="12.75">
      <c r="C50" s="108"/>
      <c r="D50" s="108"/>
      <c r="E50" s="108"/>
      <c r="F50" s="62"/>
    </row>
    <row r="51" spans="1:6" ht="21.75" customHeight="1">
      <c r="A51" s="87"/>
      <c r="C51" s="293"/>
      <c r="F51" s="62"/>
    </row>
    <row r="52" spans="1:6" ht="15.75">
      <c r="A52" s="88" t="s">
        <v>356</v>
      </c>
      <c r="B52" s="74" t="s">
        <v>225</v>
      </c>
      <c r="C52" s="100">
        <f>C4</f>
        <v>40663</v>
      </c>
      <c r="D52" s="100">
        <f>D4</f>
        <v>40298</v>
      </c>
      <c r="E52" s="100">
        <f>E4</f>
        <v>40543</v>
      </c>
      <c r="F52" s="62"/>
    </row>
    <row r="53" spans="1:6" ht="15.75">
      <c r="A53" s="89" t="s">
        <v>357</v>
      </c>
      <c r="C53" s="108">
        <v>-21421</v>
      </c>
      <c r="D53" s="108">
        <v>18996</v>
      </c>
      <c r="E53" s="108">
        <v>6626</v>
      </c>
      <c r="F53" s="62"/>
    </row>
    <row r="54" spans="1:6" ht="15.75">
      <c r="A54" s="192" t="s">
        <v>439</v>
      </c>
      <c r="C54" s="108"/>
      <c r="D54" s="108"/>
      <c r="E54" s="108"/>
      <c r="F54" s="62"/>
    </row>
    <row r="55" spans="1:6" ht="15.75">
      <c r="A55" s="89" t="s">
        <v>358</v>
      </c>
      <c r="C55" s="108">
        <v>199965</v>
      </c>
      <c r="D55" s="108">
        <v>190059</v>
      </c>
      <c r="E55" s="108">
        <v>600593</v>
      </c>
      <c r="F55" s="62"/>
    </row>
    <row r="56" spans="1:6" ht="15.75">
      <c r="A56" s="89" t="s">
        <v>359</v>
      </c>
      <c r="C56" s="108"/>
      <c r="D56" s="108"/>
      <c r="E56" s="108"/>
      <c r="F56" s="62"/>
    </row>
    <row r="57" spans="1:6" ht="15.75">
      <c r="A57" s="89" t="s">
        <v>360</v>
      </c>
      <c r="C57" s="108"/>
      <c r="D57" s="108"/>
      <c r="E57" s="108"/>
      <c r="F57" s="62"/>
    </row>
    <row r="58" spans="1:6" ht="15.75">
      <c r="A58" s="89" t="s">
        <v>391</v>
      </c>
      <c r="C58" s="108"/>
      <c r="D58" s="108"/>
      <c r="E58" s="108"/>
      <c r="F58" s="62"/>
    </row>
    <row r="59" spans="1:6" ht="15.75">
      <c r="A59" s="89" t="s">
        <v>384</v>
      </c>
      <c r="C59" s="108"/>
      <c r="D59" s="108"/>
      <c r="E59" s="108"/>
      <c r="F59" s="62"/>
    </row>
    <row r="60" spans="1:6" ht="15.75">
      <c r="A60" s="89" t="s">
        <v>385</v>
      </c>
      <c r="C60" s="108">
        <v>-70665</v>
      </c>
      <c r="D60" s="108">
        <v>-83667</v>
      </c>
      <c r="E60" s="108">
        <v>-254607</v>
      </c>
      <c r="F60" s="62"/>
    </row>
    <row r="61" spans="1:6" ht="15.75">
      <c r="A61" s="89" t="s">
        <v>361</v>
      </c>
      <c r="C61" s="108"/>
      <c r="D61" s="108"/>
      <c r="E61" s="108"/>
      <c r="F61" s="62"/>
    </row>
    <row r="62" spans="1:6" ht="15.75">
      <c r="A62" s="89" t="s">
        <v>362</v>
      </c>
      <c r="C62" s="108"/>
      <c r="D62" s="108"/>
      <c r="E62" s="108"/>
      <c r="F62" s="62"/>
    </row>
    <row r="63" spans="1:6" ht="15.75">
      <c r="A63" s="192" t="s">
        <v>548</v>
      </c>
      <c r="C63" s="108"/>
      <c r="D63" s="108"/>
      <c r="E63" s="108"/>
      <c r="F63" s="62"/>
    </row>
    <row r="64" spans="1:6" ht="15.75">
      <c r="A64" s="89" t="s">
        <v>363</v>
      </c>
      <c r="C64" s="108"/>
      <c r="D64" s="108"/>
      <c r="E64" s="108">
        <v>170</v>
      </c>
      <c r="F64" s="62"/>
    </row>
    <row r="65" spans="1:6" ht="15.75">
      <c r="A65" s="89" t="s">
        <v>364</v>
      </c>
      <c r="C65" s="108">
        <v>160967</v>
      </c>
      <c r="D65" s="108">
        <v>63948</v>
      </c>
      <c r="E65" s="108">
        <v>-54166</v>
      </c>
      <c r="F65" s="62"/>
    </row>
    <row r="66" spans="1:6" ht="15.75">
      <c r="A66" s="89" t="s">
        <v>549</v>
      </c>
      <c r="C66" s="108"/>
      <c r="D66" s="108"/>
      <c r="E66" s="108"/>
      <c r="F66" s="62"/>
    </row>
    <row r="67" spans="1:6" ht="15.75">
      <c r="A67" s="89" t="s">
        <v>550</v>
      </c>
      <c r="C67" s="108"/>
      <c r="D67" s="108"/>
      <c r="E67" s="108"/>
      <c r="F67" s="62"/>
    </row>
    <row r="68" spans="1:6" ht="15.75">
      <c r="A68" s="89" t="s">
        <v>365</v>
      </c>
      <c r="C68" s="108">
        <v>-97247</v>
      </c>
      <c r="D68" s="108">
        <v>-134509</v>
      </c>
      <c r="E68" s="108">
        <v>35935</v>
      </c>
      <c r="F68" s="62"/>
    </row>
    <row r="69" spans="1:6" ht="15.75">
      <c r="A69" s="89" t="s">
        <v>366</v>
      </c>
      <c r="C69" s="108"/>
      <c r="D69" s="108"/>
      <c r="E69" s="108"/>
      <c r="F69" s="62"/>
    </row>
    <row r="70" spans="1:6" ht="15.75">
      <c r="A70" s="89" t="s">
        <v>367</v>
      </c>
      <c r="C70" s="108"/>
      <c r="D70" s="108"/>
      <c r="E70" s="108"/>
      <c r="F70" s="62"/>
    </row>
    <row r="71" spans="1:6" ht="15.75">
      <c r="A71" s="89" t="s">
        <v>368</v>
      </c>
      <c r="C71" s="108"/>
      <c r="D71" s="108"/>
      <c r="E71" s="108"/>
      <c r="F71" s="62"/>
    </row>
    <row r="72" spans="1:6" ht="15.75">
      <c r="A72" s="89" t="s">
        <v>369</v>
      </c>
      <c r="C72" s="108"/>
      <c r="D72" s="108"/>
      <c r="E72" s="108"/>
      <c r="F72" s="62"/>
    </row>
    <row r="73" spans="1:6" ht="15.75">
      <c r="A73" s="89" t="s">
        <v>370</v>
      </c>
      <c r="C73" s="108">
        <v>-15589</v>
      </c>
      <c r="D73" s="108">
        <v>524725</v>
      </c>
      <c r="E73" s="108">
        <v>-722</v>
      </c>
      <c r="F73" s="62"/>
    </row>
    <row r="74" spans="3:6" ht="12.75">
      <c r="C74" s="108"/>
      <c r="D74" s="108"/>
      <c r="E74" s="108"/>
      <c r="F74" s="62"/>
    </row>
    <row r="75" spans="1:6" ht="15.75">
      <c r="A75" s="90" t="s">
        <v>371</v>
      </c>
      <c r="B75" s="96"/>
      <c r="C75" s="111">
        <f>SUM(C53:C74)</f>
        <v>156010</v>
      </c>
      <c r="D75" s="279">
        <f>SUM(D53:D74)</f>
        <v>579552</v>
      </c>
      <c r="E75" s="279">
        <f>SUM(E53:E74)</f>
        <v>333829</v>
      </c>
      <c r="F75" s="62"/>
    </row>
    <row r="76" spans="3:6" ht="12.75">
      <c r="C76" s="108"/>
      <c r="D76" s="108"/>
      <c r="E76" s="108"/>
      <c r="F76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view="pageLayout" workbookViewId="0" topLeftCell="A1">
      <selection activeCell="B26" sqref="B26"/>
    </sheetView>
  </sheetViews>
  <sheetFormatPr defaultColWidth="11.421875" defaultRowHeight="12.75"/>
  <cols>
    <col min="1" max="1" width="45.8515625" style="0" customWidth="1"/>
    <col min="2" max="2" width="15.7109375" style="0" customWidth="1"/>
  </cols>
  <sheetData>
    <row r="1" ht="15.75">
      <c r="A1" s="97" t="s">
        <v>374</v>
      </c>
    </row>
    <row r="3" s="80" customFormat="1" ht="12.75">
      <c r="A3" s="98" t="str">
        <f>Resultatregnskap!A3</f>
        <v>Virksomhet: NTNU</v>
      </c>
    </row>
    <row r="4" spans="1:2" s="80" customFormat="1" ht="12.75">
      <c r="A4" s="99" t="s">
        <v>372</v>
      </c>
      <c r="B4" s="273">
        <f>Resultatregnskap!C5</f>
        <v>40663</v>
      </c>
    </row>
    <row r="5" s="80" customFormat="1" ht="12.75">
      <c r="A5" s="99" t="s">
        <v>375</v>
      </c>
    </row>
    <row r="7" spans="1:2" ht="15.75">
      <c r="A7" s="64"/>
      <c r="B7" s="65" t="s">
        <v>373</v>
      </c>
    </row>
    <row r="8" spans="1:2" ht="15.75">
      <c r="A8" s="64" t="s">
        <v>376</v>
      </c>
      <c r="B8" s="107">
        <v>1569047</v>
      </c>
    </row>
    <row r="9" spans="1:2" ht="15.75">
      <c r="A9" s="64" t="s">
        <v>377</v>
      </c>
      <c r="B9" s="112">
        <v>85345</v>
      </c>
    </row>
    <row r="10" spans="1:2" ht="15.75">
      <c r="A10" s="64" t="s">
        <v>378</v>
      </c>
      <c r="B10" s="107">
        <f>B8+B9</f>
        <v>1654392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7"/>
  <sheetViews>
    <sheetView workbookViewId="0" topLeftCell="A93">
      <selection activeCell="H104" sqref="H104:J109"/>
    </sheetView>
  </sheetViews>
  <sheetFormatPr defaultColWidth="11.421875" defaultRowHeight="15" customHeight="1"/>
  <cols>
    <col min="1" max="6" width="11.8515625" style="0" customWidth="1"/>
    <col min="7" max="7" width="14.00390625" style="0" customWidth="1"/>
    <col min="8" max="8" width="14.00390625" style="0" bestFit="1" customWidth="1"/>
    <col min="9" max="9" width="13.00390625" style="0" bestFit="1" customWidth="1"/>
    <col min="10" max="10" width="13.421875" style="0" bestFit="1" customWidth="1"/>
  </cols>
  <sheetData>
    <row r="2" spans="1:10" ht="15" customHeight="1">
      <c r="A2" s="2" t="s">
        <v>182</v>
      </c>
      <c r="B2" s="2"/>
      <c r="C2" s="3"/>
      <c r="D2" s="4"/>
      <c r="E2" s="4"/>
      <c r="F2" s="4"/>
      <c r="G2" s="4"/>
      <c r="H2" s="4"/>
      <c r="I2" s="4"/>
      <c r="J2" s="4"/>
    </row>
    <row r="3" spans="1:10" ht="15" customHeight="1">
      <c r="A3" s="4"/>
      <c r="B3" s="5"/>
      <c r="C3" s="5"/>
      <c r="D3" s="4"/>
      <c r="E3" s="4"/>
      <c r="F3" s="4"/>
      <c r="G3" s="4"/>
      <c r="H3" s="4"/>
      <c r="I3" s="4"/>
      <c r="J3" s="4"/>
    </row>
    <row r="4" spans="1:11" ht="15" customHeight="1">
      <c r="A4" s="6" t="s">
        <v>427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6" spans="1:11" ht="15" customHeight="1">
      <c r="A6" s="8"/>
      <c r="B6" s="8"/>
      <c r="C6" s="8"/>
      <c r="D6" s="8"/>
      <c r="E6" s="8"/>
      <c r="F6" s="8"/>
      <c r="G6" s="8"/>
      <c r="H6" s="296">
        <f>Resultatregnskap!C5</f>
        <v>40663</v>
      </c>
      <c r="I6" s="102">
        <f>Resultatregnskap!D5</f>
        <v>40298</v>
      </c>
      <c r="J6" s="102">
        <f>Resultatregnskap!E5</f>
        <v>40543</v>
      </c>
      <c r="K6" s="306" t="s">
        <v>588</v>
      </c>
    </row>
    <row r="7" spans="1:10" ht="15" customHeight="1">
      <c r="A7" s="12" t="s">
        <v>473</v>
      </c>
      <c r="B7" s="8"/>
      <c r="C7" s="8"/>
      <c r="D7" s="8"/>
      <c r="E7" s="8"/>
      <c r="F7" s="8"/>
      <c r="G7" s="8"/>
      <c r="H7" s="113"/>
      <c r="I7" s="114"/>
      <c r="J7" s="114"/>
    </row>
    <row r="8" spans="1:11" s="216" customFormat="1" ht="15" customHeight="1">
      <c r="A8" s="215" t="s">
        <v>490</v>
      </c>
      <c r="B8" s="87"/>
      <c r="C8" s="87"/>
      <c r="D8" s="87"/>
      <c r="E8" s="87"/>
      <c r="F8" s="87"/>
      <c r="G8" s="87"/>
      <c r="H8" s="113">
        <v>0</v>
      </c>
      <c r="I8" s="114"/>
      <c r="J8" s="114">
        <v>0</v>
      </c>
      <c r="K8" s="307" t="s">
        <v>621</v>
      </c>
    </row>
    <row r="9" spans="1:11" ht="15" customHeight="1">
      <c r="A9" s="8" t="s">
        <v>464</v>
      </c>
      <c r="B9" s="8"/>
      <c r="C9" s="8"/>
      <c r="D9" s="8"/>
      <c r="E9" s="8"/>
      <c r="F9" s="8"/>
      <c r="G9" s="8"/>
      <c r="H9" s="113">
        <v>1090025</v>
      </c>
      <c r="I9" s="114">
        <v>1100665</v>
      </c>
      <c r="J9" s="114">
        <v>3351707</v>
      </c>
      <c r="K9" s="308" t="s">
        <v>622</v>
      </c>
    </row>
    <row r="10" spans="1:11" ht="15" customHeight="1">
      <c r="A10" s="205" t="s">
        <v>462</v>
      </c>
      <c r="B10" s="13"/>
      <c r="C10" s="13"/>
      <c r="D10" s="13"/>
      <c r="E10" s="13"/>
      <c r="F10" s="13"/>
      <c r="G10" s="13"/>
      <c r="H10" s="115">
        <v>-70665</v>
      </c>
      <c r="I10" s="116">
        <v>-106392</v>
      </c>
      <c r="J10" s="116">
        <v>-345986</v>
      </c>
      <c r="K10" s="307" t="s">
        <v>623</v>
      </c>
    </row>
    <row r="11" spans="1:11" ht="15" customHeight="1">
      <c r="A11" s="205" t="s">
        <v>491</v>
      </c>
      <c r="B11" s="13"/>
      <c r="C11" s="13"/>
      <c r="D11" s="13"/>
      <c r="E11" s="13"/>
      <c r="F11" s="13"/>
      <c r="G11" s="13"/>
      <c r="H11" s="115">
        <v>0</v>
      </c>
      <c r="I11" s="116">
        <v>0</v>
      </c>
      <c r="J11" s="116">
        <v>0</v>
      </c>
      <c r="K11" s="307" t="s">
        <v>624</v>
      </c>
    </row>
    <row r="12" spans="1:11" s="68" customFormat="1" ht="15" customHeight="1">
      <c r="A12" s="205" t="s">
        <v>492</v>
      </c>
      <c r="B12" s="204"/>
      <c r="C12" s="204"/>
      <c r="D12" s="204"/>
      <c r="E12" s="204"/>
      <c r="F12" s="204"/>
      <c r="G12" s="204"/>
      <c r="H12" s="115">
        <v>199965</v>
      </c>
      <c r="I12" s="116">
        <v>190059</v>
      </c>
      <c r="J12" s="116">
        <v>600593</v>
      </c>
      <c r="K12" s="307" t="s">
        <v>625</v>
      </c>
    </row>
    <row r="13" spans="1:11" s="68" customFormat="1" ht="15" customHeight="1">
      <c r="A13" s="205" t="s">
        <v>493</v>
      </c>
      <c r="B13" s="204"/>
      <c r="C13" s="204"/>
      <c r="D13" s="204"/>
      <c r="E13" s="204"/>
      <c r="F13" s="204"/>
      <c r="G13" s="204"/>
      <c r="H13" s="115">
        <v>0</v>
      </c>
      <c r="I13" s="116">
        <v>0</v>
      </c>
      <c r="J13" s="116">
        <v>0</v>
      </c>
      <c r="K13" s="307" t="s">
        <v>626</v>
      </c>
    </row>
    <row r="14" spans="1:11" s="68" customFormat="1" ht="15" customHeight="1">
      <c r="A14" s="205" t="s">
        <v>494</v>
      </c>
      <c r="B14" s="204"/>
      <c r="C14" s="204"/>
      <c r="D14" s="204"/>
      <c r="E14" s="204"/>
      <c r="F14" s="204"/>
      <c r="G14" s="204"/>
      <c r="H14" s="115">
        <v>0</v>
      </c>
      <c r="I14" s="116">
        <v>0</v>
      </c>
      <c r="J14" s="116">
        <v>0</v>
      </c>
      <c r="K14" s="307" t="s">
        <v>627</v>
      </c>
    </row>
    <row r="15" spans="1:11" ht="15" customHeight="1">
      <c r="A15" s="205" t="s">
        <v>463</v>
      </c>
      <c r="B15" s="13"/>
      <c r="C15" s="13"/>
      <c r="D15" s="13"/>
      <c r="E15" s="13"/>
      <c r="F15" s="13"/>
      <c r="G15" s="13"/>
      <c r="H15" s="115">
        <v>0</v>
      </c>
      <c r="I15" s="116">
        <v>0</v>
      </c>
      <c r="J15" s="116">
        <v>0</v>
      </c>
      <c r="K15" s="308" t="s">
        <v>628</v>
      </c>
    </row>
    <row r="16" spans="1:11" ht="15" customHeight="1">
      <c r="A16" s="8" t="s">
        <v>475</v>
      </c>
      <c r="B16" s="13"/>
      <c r="C16" s="13"/>
      <c r="D16" s="13"/>
      <c r="E16" s="13"/>
      <c r="F16" s="13"/>
      <c r="G16" s="13"/>
      <c r="H16" s="115">
        <v>0</v>
      </c>
      <c r="I16" s="116">
        <v>0</v>
      </c>
      <c r="J16" s="116">
        <v>0</v>
      </c>
      <c r="K16" s="308" t="s">
        <v>629</v>
      </c>
    </row>
    <row r="17" spans="1:10" ht="15" customHeight="1">
      <c r="A17" s="8"/>
      <c r="B17" s="13"/>
      <c r="C17" s="13"/>
      <c r="D17" s="13"/>
      <c r="E17" s="13"/>
      <c r="F17" s="13"/>
      <c r="G17" s="13"/>
      <c r="H17" s="115"/>
      <c r="I17" s="116"/>
      <c r="J17" s="116"/>
    </row>
    <row r="18" spans="1:11" ht="15" customHeight="1">
      <c r="A18" s="14" t="s">
        <v>482</v>
      </c>
      <c r="B18" s="15"/>
      <c r="C18" s="15"/>
      <c r="D18" s="15"/>
      <c r="E18" s="15"/>
      <c r="F18" s="15"/>
      <c r="G18" s="15"/>
      <c r="H18" s="117">
        <f>SUBTOTAL(9,H8:H17)</f>
        <v>1219325</v>
      </c>
      <c r="I18" s="118">
        <f>SUBTOTAL(9,I8:I17)</f>
        <v>1184332</v>
      </c>
      <c r="J18" s="118">
        <f>SUBTOTAL(9,J8:J17)</f>
        <v>3606314</v>
      </c>
      <c r="K18" s="309" t="s">
        <v>630</v>
      </c>
    </row>
    <row r="19" spans="1:10" ht="15" customHeight="1">
      <c r="A19" s="17" t="s">
        <v>466</v>
      </c>
      <c r="B19" s="13"/>
      <c r="C19" s="13"/>
      <c r="D19" s="13"/>
      <c r="E19" s="13"/>
      <c r="F19" s="13"/>
      <c r="G19" s="13"/>
      <c r="H19" s="115"/>
      <c r="I19" s="116"/>
      <c r="J19" s="115"/>
    </row>
    <row r="20" spans="2:10" ht="15" customHeight="1">
      <c r="B20" s="13"/>
      <c r="C20" s="13"/>
      <c r="D20" s="13"/>
      <c r="E20" s="13"/>
      <c r="F20" s="13"/>
      <c r="G20" s="13"/>
      <c r="H20" s="115"/>
      <c r="I20" s="116"/>
      <c r="J20" s="115"/>
    </row>
    <row r="21" spans="1:10" ht="15" customHeight="1">
      <c r="A21" s="12" t="s">
        <v>471</v>
      </c>
      <c r="B21" s="13"/>
      <c r="C21" s="13"/>
      <c r="D21" s="13"/>
      <c r="E21" s="13"/>
      <c r="F21" s="13"/>
      <c r="G21" s="13"/>
      <c r="H21" s="115"/>
      <c r="I21" s="116"/>
      <c r="J21" s="116"/>
    </row>
    <row r="22" spans="1:11" ht="15" customHeight="1">
      <c r="A22" s="13" t="s">
        <v>472</v>
      </c>
      <c r="B22" s="13"/>
      <c r="C22" s="13"/>
      <c r="D22" s="13"/>
      <c r="E22" s="13"/>
      <c r="F22" s="13"/>
      <c r="G22" s="13"/>
      <c r="H22" s="115">
        <v>2767</v>
      </c>
      <c r="I22" s="116">
        <v>650</v>
      </c>
      <c r="J22" s="116">
        <v>59017</v>
      </c>
      <c r="K22" s="310" t="s">
        <v>631</v>
      </c>
    </row>
    <row r="23" spans="1:11" ht="15" customHeight="1">
      <c r="A23" s="205" t="s">
        <v>462</v>
      </c>
      <c r="B23" s="13"/>
      <c r="C23" s="13"/>
      <c r="D23" s="13"/>
      <c r="E23" s="13"/>
      <c r="F23" s="13"/>
      <c r="G23" s="13"/>
      <c r="H23" s="115">
        <v>0</v>
      </c>
      <c r="I23" s="116">
        <v>0</v>
      </c>
      <c r="J23" s="116">
        <v>0</v>
      </c>
      <c r="K23" s="311" t="s">
        <v>632</v>
      </c>
    </row>
    <row r="24" spans="1:11" ht="15" customHeight="1">
      <c r="A24" s="205" t="s">
        <v>491</v>
      </c>
      <c r="B24" s="13"/>
      <c r="C24" s="13"/>
      <c r="D24" s="13"/>
      <c r="E24" s="13"/>
      <c r="F24" s="13"/>
      <c r="G24" s="13"/>
      <c r="H24" s="115">
        <v>0</v>
      </c>
      <c r="I24" s="116">
        <v>0</v>
      </c>
      <c r="J24" s="116">
        <v>0</v>
      </c>
      <c r="K24" s="311" t="s">
        <v>633</v>
      </c>
    </row>
    <row r="25" spans="1:11" ht="15" customHeight="1">
      <c r="A25" s="205" t="s">
        <v>492</v>
      </c>
      <c r="B25" s="204"/>
      <c r="C25" s="204"/>
      <c r="D25" s="204"/>
      <c r="E25" s="204"/>
      <c r="F25" s="204"/>
      <c r="G25" s="204"/>
      <c r="H25" s="115">
        <v>0</v>
      </c>
      <c r="I25" s="116">
        <v>0</v>
      </c>
      <c r="J25" s="116">
        <v>0</v>
      </c>
      <c r="K25" s="311" t="s">
        <v>634</v>
      </c>
    </row>
    <row r="26" spans="1:11" ht="15" customHeight="1">
      <c r="A26" s="205" t="s">
        <v>493</v>
      </c>
      <c r="B26" s="204"/>
      <c r="C26" s="204"/>
      <c r="D26" s="204"/>
      <c r="E26" s="204"/>
      <c r="F26" s="204"/>
      <c r="G26" s="204"/>
      <c r="H26" s="115">
        <v>0</v>
      </c>
      <c r="I26" s="116">
        <v>0</v>
      </c>
      <c r="J26" s="116">
        <v>0</v>
      </c>
      <c r="K26" s="311" t="s">
        <v>635</v>
      </c>
    </row>
    <row r="27" spans="1:11" ht="15" customHeight="1">
      <c r="A27" s="205" t="s">
        <v>494</v>
      </c>
      <c r="B27" s="204"/>
      <c r="C27" s="204"/>
      <c r="D27" s="204"/>
      <c r="E27" s="204"/>
      <c r="F27" s="204"/>
      <c r="G27" s="204"/>
      <c r="H27" s="115">
        <v>0</v>
      </c>
      <c r="I27" s="116">
        <v>0</v>
      </c>
      <c r="J27" s="116">
        <v>0</v>
      </c>
      <c r="K27" s="311" t="s">
        <v>636</v>
      </c>
    </row>
    <row r="28" spans="1:11" ht="15" customHeight="1">
      <c r="A28" s="205" t="s">
        <v>463</v>
      </c>
      <c r="B28" s="13"/>
      <c r="C28" s="13"/>
      <c r="D28" s="13"/>
      <c r="E28" s="13"/>
      <c r="F28" s="13"/>
      <c r="G28" s="13"/>
      <c r="H28" s="115">
        <v>0</v>
      </c>
      <c r="I28" s="116">
        <v>0</v>
      </c>
      <c r="J28" s="116">
        <v>0</v>
      </c>
      <c r="K28" s="310" t="s">
        <v>637</v>
      </c>
    </row>
    <row r="29" spans="1:11" ht="15" customHeight="1">
      <c r="A29" s="206" t="s">
        <v>474</v>
      </c>
      <c r="B29" s="13"/>
      <c r="C29" s="13"/>
      <c r="D29" s="13"/>
      <c r="E29" s="13"/>
      <c r="F29" s="13"/>
      <c r="G29" s="13"/>
      <c r="H29" s="115">
        <v>0</v>
      </c>
      <c r="I29" s="116">
        <v>0</v>
      </c>
      <c r="J29" s="116">
        <v>0</v>
      </c>
      <c r="K29" s="310" t="s">
        <v>638</v>
      </c>
    </row>
    <row r="30" spans="1:10" ht="15" customHeight="1">
      <c r="A30" s="8"/>
      <c r="B30" s="13"/>
      <c r="C30" s="13"/>
      <c r="D30" s="13"/>
      <c r="E30" s="13"/>
      <c r="F30" s="13"/>
      <c r="G30" s="13"/>
      <c r="H30" s="116"/>
      <c r="I30" s="116"/>
      <c r="J30" s="116"/>
    </row>
    <row r="31" spans="1:11" ht="15" customHeight="1">
      <c r="A31" s="14" t="s">
        <v>476</v>
      </c>
      <c r="B31" s="15"/>
      <c r="C31" s="15"/>
      <c r="D31" s="15"/>
      <c r="E31" s="15"/>
      <c r="F31" s="15"/>
      <c r="G31" s="15"/>
      <c r="H31" s="117">
        <f>SUBTOTAL(9,H22:H30)</f>
        <v>2767</v>
      </c>
      <c r="I31" s="118">
        <f>SUBTOTAL(9,I22:I30)</f>
        <v>650</v>
      </c>
      <c r="J31" s="118">
        <f>SUBTOTAL(9,J22:J30)</f>
        <v>59017</v>
      </c>
      <c r="K31" s="309" t="s">
        <v>639</v>
      </c>
    </row>
    <row r="32" spans="1:11" s="207" customFormat="1" ht="15" customHeight="1">
      <c r="A32" s="208" t="s">
        <v>465</v>
      </c>
      <c r="B32" s="208"/>
      <c r="C32" s="208"/>
      <c r="D32" s="208"/>
      <c r="E32" s="208"/>
      <c r="F32" s="208"/>
      <c r="G32" s="208"/>
      <c r="H32" s="209"/>
      <c r="I32" s="209"/>
      <c r="J32" s="209"/>
      <c r="K32"/>
    </row>
    <row r="33" spans="1:11" s="207" customFormat="1" ht="15" customHeight="1">
      <c r="A33" s="208"/>
      <c r="B33" s="208"/>
      <c r="C33" s="208"/>
      <c r="D33" s="208"/>
      <c r="E33" s="208"/>
      <c r="F33" s="208"/>
      <c r="G33" s="208"/>
      <c r="H33" s="209"/>
      <c r="I33" s="209"/>
      <c r="J33" s="209"/>
      <c r="K33"/>
    </row>
    <row r="34" spans="1:11" s="210" customFormat="1" ht="15" customHeight="1">
      <c r="A34" s="212" t="s">
        <v>523</v>
      </c>
      <c r="B34" s="160"/>
      <c r="C34" s="160"/>
      <c r="D34" s="160"/>
      <c r="E34" s="160"/>
      <c r="F34" s="160"/>
      <c r="G34" s="160"/>
      <c r="H34" s="214">
        <f>SUBTOTAL(9,H8:H31)</f>
        <v>1222092</v>
      </c>
      <c r="I34" s="274">
        <f>SUBTOTAL(9,I8:I31)</f>
        <v>1184982</v>
      </c>
      <c r="J34" s="274">
        <f>SUBTOTAL(9,J8:J31)</f>
        <v>3665331</v>
      </c>
      <c r="K34" s="312" t="s">
        <v>640</v>
      </c>
    </row>
    <row r="35" spans="1:10" ht="15" customHeight="1">
      <c r="A35" s="12"/>
      <c r="B35" s="13"/>
      <c r="C35" s="13"/>
      <c r="D35" s="13"/>
      <c r="E35" s="13"/>
      <c r="F35" s="13"/>
      <c r="G35" s="13"/>
      <c r="H35" s="115"/>
      <c r="I35" s="116"/>
      <c r="J35" s="116"/>
    </row>
    <row r="36" spans="1:10" ht="15" customHeight="1">
      <c r="A36" s="12" t="s">
        <v>483</v>
      </c>
      <c r="B36" s="13"/>
      <c r="C36" s="13"/>
      <c r="D36" s="13"/>
      <c r="E36" s="13"/>
      <c r="F36" s="13"/>
      <c r="G36" s="13"/>
      <c r="H36" s="115"/>
      <c r="I36" s="116"/>
      <c r="J36" s="116"/>
    </row>
    <row r="37" spans="1:11" s="8" customFormat="1" ht="15" customHeight="1">
      <c r="A37" s="13" t="s">
        <v>477</v>
      </c>
      <c r="B37" s="13"/>
      <c r="C37" s="13"/>
      <c r="D37" s="13"/>
      <c r="E37" s="13"/>
      <c r="F37" s="13"/>
      <c r="G37" s="13"/>
      <c r="H37" s="115">
        <v>0</v>
      </c>
      <c r="I37" s="116">
        <v>0</v>
      </c>
      <c r="J37" s="116">
        <v>0</v>
      </c>
      <c r="K37" s="310" t="s">
        <v>641</v>
      </c>
    </row>
    <row r="38" spans="1:11" s="8" customFormat="1" ht="15" customHeight="1">
      <c r="A38" s="13" t="s">
        <v>478</v>
      </c>
      <c r="B38" s="13"/>
      <c r="C38" s="13"/>
      <c r="D38" s="13"/>
      <c r="E38" s="13"/>
      <c r="F38" s="13"/>
      <c r="G38" s="13"/>
      <c r="H38" s="115">
        <v>0</v>
      </c>
      <c r="I38" s="116">
        <v>0</v>
      </c>
      <c r="J38" s="116">
        <v>0</v>
      </c>
      <c r="K38" s="310" t="s">
        <v>642</v>
      </c>
    </row>
    <row r="39" spans="1:11" s="8" customFormat="1" ht="15" customHeight="1">
      <c r="A39" s="13" t="s">
        <v>691</v>
      </c>
      <c r="B39" s="13"/>
      <c r="C39" s="13"/>
      <c r="D39" s="13"/>
      <c r="E39" s="13"/>
      <c r="F39" s="13"/>
      <c r="G39" s="13"/>
      <c r="H39" s="115">
        <v>0</v>
      </c>
      <c r="I39" s="116">
        <v>0</v>
      </c>
      <c r="J39" s="116">
        <v>0</v>
      </c>
      <c r="K39" s="310" t="s">
        <v>692</v>
      </c>
    </row>
    <row r="40" spans="1:11" s="8" customFormat="1" ht="15" customHeight="1">
      <c r="A40" s="315" t="s">
        <v>693</v>
      </c>
      <c r="B40" s="13"/>
      <c r="C40" s="13"/>
      <c r="D40" s="13"/>
      <c r="E40" s="13"/>
      <c r="F40" s="13"/>
      <c r="G40" s="13"/>
      <c r="H40" s="115">
        <v>0</v>
      </c>
      <c r="I40" s="116">
        <v>0</v>
      </c>
      <c r="J40" s="116">
        <v>0</v>
      </c>
      <c r="K40" s="310" t="s">
        <v>694</v>
      </c>
    </row>
    <row r="41" spans="1:11" s="8" customFormat="1" ht="15" customHeight="1">
      <c r="A41" s="226" t="s">
        <v>479</v>
      </c>
      <c r="B41" s="13"/>
      <c r="C41" s="13"/>
      <c r="D41" s="13"/>
      <c r="E41" s="13"/>
      <c r="F41" s="13"/>
      <c r="G41" s="13"/>
      <c r="H41" s="115">
        <v>242325</v>
      </c>
      <c r="I41" s="116">
        <v>245411</v>
      </c>
      <c r="J41" s="116">
        <v>648969</v>
      </c>
      <c r="K41" s="310" t="s">
        <v>643</v>
      </c>
    </row>
    <row r="42" spans="1:11" s="8" customFormat="1" ht="15" customHeight="1">
      <c r="A42" s="217" t="s">
        <v>462</v>
      </c>
      <c r="B42" s="13"/>
      <c r="C42" s="13"/>
      <c r="D42" s="13"/>
      <c r="E42" s="13"/>
      <c r="F42" s="13"/>
      <c r="G42" s="13"/>
      <c r="H42" s="115">
        <v>0</v>
      </c>
      <c r="I42" s="116">
        <v>0</v>
      </c>
      <c r="J42" s="116">
        <v>0</v>
      </c>
      <c r="K42" s="311" t="s">
        <v>644</v>
      </c>
    </row>
    <row r="43" spans="1:11" s="8" customFormat="1" ht="15" customHeight="1">
      <c r="A43" s="217" t="s">
        <v>491</v>
      </c>
      <c r="B43" s="13"/>
      <c r="C43" s="13"/>
      <c r="D43" s="13"/>
      <c r="E43" s="13"/>
      <c r="F43" s="13"/>
      <c r="G43" s="13"/>
      <c r="H43" s="115">
        <v>0</v>
      </c>
      <c r="I43" s="116">
        <v>0</v>
      </c>
      <c r="J43" s="116">
        <v>0</v>
      </c>
      <c r="K43" s="311" t="s">
        <v>645</v>
      </c>
    </row>
    <row r="44" spans="1:11" s="8" customFormat="1" ht="15" customHeight="1">
      <c r="A44" s="217" t="s">
        <v>492</v>
      </c>
      <c r="B44" s="204"/>
      <c r="C44" s="204"/>
      <c r="D44" s="204"/>
      <c r="E44" s="204"/>
      <c r="F44" s="204"/>
      <c r="G44" s="204"/>
      <c r="H44" s="115">
        <v>0</v>
      </c>
      <c r="I44" s="116">
        <v>0</v>
      </c>
      <c r="J44" s="116">
        <v>0</v>
      </c>
      <c r="K44" s="311" t="s">
        <v>646</v>
      </c>
    </row>
    <row r="45" spans="1:11" s="8" customFormat="1" ht="15" customHeight="1">
      <c r="A45" s="217" t="s">
        <v>493</v>
      </c>
      <c r="B45" s="204"/>
      <c r="C45" s="204"/>
      <c r="D45" s="204"/>
      <c r="E45" s="204"/>
      <c r="F45" s="204"/>
      <c r="G45" s="204"/>
      <c r="H45" s="115">
        <v>0</v>
      </c>
      <c r="I45" s="116">
        <v>0</v>
      </c>
      <c r="J45" s="116">
        <v>0</v>
      </c>
      <c r="K45" s="311" t="s">
        <v>647</v>
      </c>
    </row>
    <row r="46" spans="1:11" s="8" customFormat="1" ht="15" customHeight="1">
      <c r="A46" s="217" t="s">
        <v>494</v>
      </c>
      <c r="B46" s="204"/>
      <c r="C46" s="204"/>
      <c r="D46" s="204"/>
      <c r="E46" s="204"/>
      <c r="F46" s="204"/>
      <c r="G46" s="204"/>
      <c r="H46" s="115">
        <v>0</v>
      </c>
      <c r="I46" s="116">
        <v>0</v>
      </c>
      <c r="J46" s="116">
        <v>0</v>
      </c>
      <c r="K46" s="311" t="s">
        <v>648</v>
      </c>
    </row>
    <row r="47" spans="1:11" s="8" customFormat="1" ht="15" customHeight="1">
      <c r="A47" s="217" t="s">
        <v>690</v>
      </c>
      <c r="B47" s="13"/>
      <c r="C47" s="13"/>
      <c r="D47" s="13"/>
      <c r="E47" s="13"/>
      <c r="F47" s="13"/>
      <c r="G47" s="13"/>
      <c r="H47" s="115">
        <v>0</v>
      </c>
      <c r="I47" s="116">
        <v>0</v>
      </c>
      <c r="J47" s="116">
        <v>0</v>
      </c>
      <c r="K47" s="310" t="s">
        <v>649</v>
      </c>
    </row>
    <row r="48" spans="1:11" s="8" customFormat="1" ht="15" customHeight="1">
      <c r="A48" s="13" t="s">
        <v>484</v>
      </c>
      <c r="B48" s="13"/>
      <c r="C48" s="13"/>
      <c r="D48" s="13"/>
      <c r="E48" s="13"/>
      <c r="F48" s="13"/>
      <c r="G48" s="13"/>
      <c r="H48" s="115">
        <v>20478</v>
      </c>
      <c r="I48" s="116">
        <v>40417</v>
      </c>
      <c r="J48" s="116">
        <v>124146</v>
      </c>
      <c r="K48" s="310" t="s">
        <v>650</v>
      </c>
    </row>
    <row r="49" spans="1:11" s="8" customFormat="1" ht="15" customHeight="1">
      <c r="A49" s="13"/>
      <c r="B49" s="13"/>
      <c r="C49" s="13"/>
      <c r="D49" s="13"/>
      <c r="E49" s="13"/>
      <c r="F49" s="13"/>
      <c r="G49" s="13"/>
      <c r="H49" s="116"/>
      <c r="I49" s="116"/>
      <c r="J49" s="116"/>
      <c r="K49"/>
    </row>
    <row r="50" spans="1:11" ht="15" customHeight="1">
      <c r="A50" s="14" t="s">
        <v>524</v>
      </c>
      <c r="B50" s="15"/>
      <c r="C50" s="15"/>
      <c r="D50" s="15"/>
      <c r="E50" s="15"/>
      <c r="F50" s="15"/>
      <c r="G50" s="15"/>
      <c r="H50" s="117">
        <f>SUBTOTAL(9,H37:H48)</f>
        <v>262803</v>
      </c>
      <c r="I50" s="118">
        <f>SUBTOTAL(9,I37:I48)</f>
        <v>285828</v>
      </c>
      <c r="J50" s="118">
        <f>SUBTOTAL(9,J37:J48)</f>
        <v>773115</v>
      </c>
      <c r="K50" s="309" t="s">
        <v>651</v>
      </c>
    </row>
    <row r="51" spans="1:11" s="207" customFormat="1" ht="15" customHeight="1">
      <c r="A51" s="208" t="s">
        <v>467</v>
      </c>
      <c r="B51" s="208"/>
      <c r="C51" s="208"/>
      <c r="D51" s="208"/>
      <c r="E51" s="208"/>
      <c r="F51" s="208"/>
      <c r="G51" s="208"/>
      <c r="H51" s="209"/>
      <c r="I51" s="209"/>
      <c r="J51" s="209"/>
      <c r="K51"/>
    </row>
    <row r="52" spans="1:11" s="207" customFormat="1" ht="15" customHeight="1">
      <c r="A52" s="208"/>
      <c r="B52" s="208"/>
      <c r="C52" s="208"/>
      <c r="D52" s="208"/>
      <c r="E52" s="208"/>
      <c r="F52" s="208"/>
      <c r="G52" s="208"/>
      <c r="H52" s="209"/>
      <c r="I52" s="209"/>
      <c r="J52" s="209"/>
      <c r="K52"/>
    </row>
    <row r="53" spans="1:11" s="278" customFormat="1" ht="15" customHeight="1">
      <c r="A53" s="12" t="s">
        <v>528</v>
      </c>
      <c r="B53" s="13"/>
      <c r="C53" s="13"/>
      <c r="D53" s="13"/>
      <c r="E53" s="13"/>
      <c r="F53" s="13"/>
      <c r="G53" s="13"/>
      <c r="H53" s="116"/>
      <c r="I53" s="116"/>
      <c r="J53" s="116"/>
      <c r="K53"/>
    </row>
    <row r="54" spans="1:11" s="278" customFormat="1" ht="15" customHeight="1">
      <c r="A54" s="8" t="s">
        <v>444</v>
      </c>
      <c r="B54" s="13"/>
      <c r="C54" s="13"/>
      <c r="D54" s="13"/>
      <c r="E54" s="13"/>
      <c r="F54" s="13"/>
      <c r="G54" s="13"/>
      <c r="H54" s="115">
        <v>4423</v>
      </c>
      <c r="I54" s="116">
        <v>3160</v>
      </c>
      <c r="J54" s="116">
        <v>9484</v>
      </c>
      <c r="K54" s="317" t="s">
        <v>652</v>
      </c>
    </row>
    <row r="55" spans="1:11" s="278" customFormat="1" ht="15" customHeight="1">
      <c r="A55" s="8" t="s">
        <v>445</v>
      </c>
      <c r="B55" s="13"/>
      <c r="C55" s="13"/>
      <c r="D55" s="13"/>
      <c r="E55" s="13"/>
      <c r="F55" s="13"/>
      <c r="G55" s="13"/>
      <c r="H55" s="115">
        <v>6244</v>
      </c>
      <c r="I55" s="116">
        <v>5184</v>
      </c>
      <c r="J55" s="116">
        <v>20884</v>
      </c>
      <c r="K55" s="317" t="s">
        <v>653</v>
      </c>
    </row>
    <row r="56" spans="1:11" s="278" customFormat="1" ht="15" customHeight="1">
      <c r="A56" s="8" t="s">
        <v>446</v>
      </c>
      <c r="B56" s="13"/>
      <c r="C56" s="13"/>
      <c r="D56" s="13"/>
      <c r="E56" s="13"/>
      <c r="F56" s="13"/>
      <c r="G56" s="13"/>
      <c r="H56" s="115">
        <v>54729</v>
      </c>
      <c r="I56" s="116">
        <v>52080</v>
      </c>
      <c r="J56" s="116">
        <v>154529</v>
      </c>
      <c r="K56" s="317" t="s">
        <v>654</v>
      </c>
    </row>
    <row r="57" spans="1:11" s="278" customFormat="1" ht="15" customHeight="1">
      <c r="A57" s="8" t="s">
        <v>447</v>
      </c>
      <c r="B57" s="13"/>
      <c r="C57" s="13"/>
      <c r="D57" s="13"/>
      <c r="E57" s="13"/>
      <c r="F57" s="13"/>
      <c r="G57" s="115"/>
      <c r="H57" s="115">
        <v>13977</v>
      </c>
      <c r="I57" s="116">
        <v>17657</v>
      </c>
      <c r="J57" s="116">
        <v>44826</v>
      </c>
      <c r="K57" s="317" t="s">
        <v>655</v>
      </c>
    </row>
    <row r="58" spans="1:11" s="278" customFormat="1" ht="15" customHeight="1">
      <c r="A58" s="8" t="s">
        <v>448</v>
      </c>
      <c r="B58" s="13"/>
      <c r="C58" s="13"/>
      <c r="D58" s="13"/>
      <c r="E58" s="13"/>
      <c r="F58" s="13"/>
      <c r="G58" s="13"/>
      <c r="H58" s="115">
        <v>2599</v>
      </c>
      <c r="I58" s="116">
        <v>2964</v>
      </c>
      <c r="J58" s="116">
        <v>9110</v>
      </c>
      <c r="K58" s="317" t="s">
        <v>656</v>
      </c>
    </row>
    <row r="59" spans="1:11" s="278" customFormat="1" ht="15" customHeight="1">
      <c r="A59" s="8" t="s">
        <v>40</v>
      </c>
      <c r="B59" s="13"/>
      <c r="C59" s="13"/>
      <c r="D59" s="13"/>
      <c r="E59" s="13"/>
      <c r="F59" s="13"/>
      <c r="G59" s="13"/>
      <c r="H59" s="115">
        <v>40186</v>
      </c>
      <c r="I59" s="116">
        <v>25090</v>
      </c>
      <c r="J59" s="116">
        <v>87696</v>
      </c>
      <c r="K59" s="317" t="s">
        <v>657</v>
      </c>
    </row>
    <row r="60" spans="1:11" s="278" customFormat="1" ht="15" customHeight="1">
      <c r="A60" s="8" t="s">
        <v>449</v>
      </c>
      <c r="B60" s="13"/>
      <c r="C60" s="13"/>
      <c r="D60" s="13"/>
      <c r="E60" s="13"/>
      <c r="F60" s="13"/>
      <c r="G60" s="13"/>
      <c r="H60" s="115">
        <v>24266</v>
      </c>
      <c r="I60" s="116">
        <v>19055</v>
      </c>
      <c r="J60" s="116">
        <v>73989</v>
      </c>
      <c r="K60" s="317" t="s">
        <v>658</v>
      </c>
    </row>
    <row r="61" spans="1:11" s="278" customFormat="1" ht="15" customHeight="1">
      <c r="A61" s="13"/>
      <c r="B61" s="13"/>
      <c r="C61" s="13"/>
      <c r="D61" s="13"/>
      <c r="E61" s="13"/>
      <c r="F61" s="13"/>
      <c r="G61" s="13"/>
      <c r="H61" s="116"/>
      <c r="I61" s="116"/>
      <c r="J61" s="116"/>
      <c r="K61"/>
    </row>
    <row r="62" spans="1:11" s="278" customFormat="1" ht="15" customHeight="1">
      <c r="A62" s="14" t="s">
        <v>529</v>
      </c>
      <c r="B62" s="15"/>
      <c r="C62" s="15"/>
      <c r="D62" s="15"/>
      <c r="E62" s="15"/>
      <c r="F62" s="15"/>
      <c r="G62" s="15"/>
      <c r="H62" s="117">
        <f>SUBTOTAL(9,H54:H60)</f>
        <v>146424</v>
      </c>
      <c r="I62" s="118">
        <f>SUBTOTAL(9,I54:I60)</f>
        <v>125190</v>
      </c>
      <c r="J62" s="118">
        <f>SUBTOTAL(9,J54:J60)</f>
        <v>400518</v>
      </c>
      <c r="K62" s="309" t="s">
        <v>659</v>
      </c>
    </row>
    <row r="63" spans="1:11" s="278" customFormat="1" ht="15" customHeight="1">
      <c r="A63" s="12"/>
      <c r="B63" s="13"/>
      <c r="C63" s="13"/>
      <c r="D63" s="13"/>
      <c r="E63" s="13"/>
      <c r="F63" s="13"/>
      <c r="G63" s="13"/>
      <c r="H63" s="115"/>
      <c r="I63" s="116"/>
      <c r="J63" s="116"/>
      <c r="K63"/>
    </row>
    <row r="64" spans="1:11" s="278" customFormat="1" ht="15" customHeight="1">
      <c r="A64" s="491" t="s">
        <v>535</v>
      </c>
      <c r="B64" s="492"/>
      <c r="C64" s="492"/>
      <c r="D64" s="492"/>
      <c r="E64" s="492"/>
      <c r="F64" s="492"/>
      <c r="G64" s="492"/>
      <c r="H64" s="115"/>
      <c r="I64" s="116"/>
      <c r="J64" s="116"/>
      <c r="K64"/>
    </row>
    <row r="65" spans="1:11" s="278" customFormat="1" ht="15" customHeight="1">
      <c r="A65" s="492"/>
      <c r="B65" s="492"/>
      <c r="C65" s="492"/>
      <c r="D65" s="492"/>
      <c r="E65" s="492"/>
      <c r="F65" s="492"/>
      <c r="G65" s="492"/>
      <c r="H65" s="115"/>
      <c r="I65" s="116"/>
      <c r="J65" s="116"/>
      <c r="K65"/>
    </row>
    <row r="66" spans="1:11" s="278" customFormat="1" ht="15" customHeight="1">
      <c r="A66" s="495" t="s">
        <v>540</v>
      </c>
      <c r="B66" s="495"/>
      <c r="C66" s="495"/>
      <c r="D66" s="495"/>
      <c r="E66" s="495"/>
      <c r="F66" s="495"/>
      <c r="G66" s="285"/>
      <c r="H66" s="115"/>
      <c r="I66" s="116"/>
      <c r="J66" s="116"/>
      <c r="K66"/>
    </row>
    <row r="67" spans="1:11" s="278" customFormat="1" ht="15" customHeight="1">
      <c r="A67" s="495" t="s">
        <v>541</v>
      </c>
      <c r="B67" s="495"/>
      <c r="C67" s="495"/>
      <c r="D67" s="495"/>
      <c r="E67" s="495"/>
      <c r="F67" s="495"/>
      <c r="G67" s="285"/>
      <c r="H67" s="115"/>
      <c r="I67" s="116"/>
      <c r="J67" s="116"/>
      <c r="K67"/>
    </row>
    <row r="68" spans="1:11" s="278" customFormat="1" ht="15">
      <c r="A68" s="495" t="s">
        <v>187</v>
      </c>
      <c r="B68" s="495"/>
      <c r="C68" s="495"/>
      <c r="D68" s="495"/>
      <c r="E68" s="495"/>
      <c r="F68" s="495"/>
      <c r="G68" s="285"/>
      <c r="H68" s="115">
        <v>4274</v>
      </c>
      <c r="I68" s="116">
        <v>3486</v>
      </c>
      <c r="J68" s="116">
        <v>11240</v>
      </c>
      <c r="K68" s="310" t="s">
        <v>660</v>
      </c>
    </row>
    <row r="69" spans="1:11" s="278" customFormat="1" ht="15">
      <c r="A69" s="370" t="s">
        <v>189</v>
      </c>
      <c r="B69" s="357"/>
      <c r="C69" s="357"/>
      <c r="D69" s="357"/>
      <c r="E69" s="357"/>
      <c r="F69" s="357"/>
      <c r="G69" s="285"/>
      <c r="H69" s="115">
        <v>465</v>
      </c>
      <c r="I69" s="116">
        <v>396</v>
      </c>
      <c r="J69" s="116">
        <v>1222</v>
      </c>
      <c r="K69" s="310"/>
    </row>
    <row r="70" spans="1:11" s="278" customFormat="1" ht="15" customHeight="1">
      <c r="A70" s="496" t="s">
        <v>551</v>
      </c>
      <c r="B70" s="496"/>
      <c r="C70" s="496"/>
      <c r="D70" s="496"/>
      <c r="E70" s="496"/>
      <c r="F70" s="496"/>
      <c r="G70" s="285"/>
      <c r="H70" s="115">
        <v>0</v>
      </c>
      <c r="I70" s="116">
        <v>0</v>
      </c>
      <c r="J70" s="116">
        <v>0</v>
      </c>
      <c r="K70" s="311" t="s">
        <v>661</v>
      </c>
    </row>
    <row r="71" spans="1:11" s="278" customFormat="1" ht="15" customHeight="1">
      <c r="A71" s="496" t="s">
        <v>542</v>
      </c>
      <c r="B71" s="496"/>
      <c r="C71" s="496"/>
      <c r="D71" s="496"/>
      <c r="E71" s="496"/>
      <c r="F71" s="496"/>
      <c r="G71" s="285"/>
      <c r="H71" s="115">
        <v>0</v>
      </c>
      <c r="I71" s="116">
        <v>0</v>
      </c>
      <c r="J71" s="116">
        <v>0</v>
      </c>
      <c r="K71" s="311" t="s">
        <v>662</v>
      </c>
    </row>
    <row r="72" spans="1:11" s="278" customFormat="1" ht="15" customHeight="1">
      <c r="A72" s="285"/>
      <c r="B72" s="285"/>
      <c r="C72" s="285"/>
      <c r="D72" s="285"/>
      <c r="E72" s="285"/>
      <c r="F72" s="285"/>
      <c r="G72" s="285"/>
      <c r="H72" s="115"/>
      <c r="I72" s="116"/>
      <c r="J72" s="116"/>
      <c r="K72"/>
    </row>
    <row r="73" spans="1:11" s="278" customFormat="1" ht="15" customHeight="1">
      <c r="A73" s="497" t="s">
        <v>543</v>
      </c>
      <c r="B73" s="497"/>
      <c r="C73" s="497"/>
      <c r="D73" s="497"/>
      <c r="E73" s="497"/>
      <c r="F73" s="497"/>
      <c r="G73" s="286"/>
      <c r="H73" s="117">
        <f>SUBTOTAL(9,H68:H71)</f>
        <v>4739</v>
      </c>
      <c r="I73" s="118">
        <f>SUBTOTAL(9,I68:I71)</f>
        <v>3882</v>
      </c>
      <c r="J73" s="118">
        <f>SUBTOTAL(9,J68:J71)</f>
        <v>12462</v>
      </c>
      <c r="K73" s="309" t="s">
        <v>663</v>
      </c>
    </row>
    <row r="74" spans="1:11" s="278" customFormat="1" ht="15" customHeight="1">
      <c r="A74" s="294"/>
      <c r="B74" s="294"/>
      <c r="C74" s="294"/>
      <c r="D74" s="294"/>
      <c r="E74" s="294"/>
      <c r="F74" s="294"/>
      <c r="G74" s="295"/>
      <c r="H74" s="115"/>
      <c r="I74" s="116"/>
      <c r="J74" s="116"/>
      <c r="K74"/>
    </row>
    <row r="75" spans="1:11" s="278" customFormat="1" ht="15" customHeight="1">
      <c r="A75" s="491" t="s">
        <v>552</v>
      </c>
      <c r="B75" s="491"/>
      <c r="C75" s="491"/>
      <c r="D75" s="491"/>
      <c r="E75" s="491"/>
      <c r="F75" s="491"/>
      <c r="G75" s="498"/>
      <c r="H75" s="115"/>
      <c r="I75" s="116"/>
      <c r="J75" s="116"/>
      <c r="K75"/>
    </row>
    <row r="76" spans="1:11" s="278" customFormat="1" ht="15" customHeight="1">
      <c r="A76" s="491"/>
      <c r="B76" s="491"/>
      <c r="C76" s="491"/>
      <c r="D76" s="491"/>
      <c r="E76" s="491"/>
      <c r="F76" s="491"/>
      <c r="G76" s="498"/>
      <c r="H76" s="115"/>
      <c r="I76" s="116"/>
      <c r="J76" s="116"/>
      <c r="K76"/>
    </row>
    <row r="77" spans="1:11" s="278" customFormat="1" ht="15" customHeight="1">
      <c r="A77" s="493" t="s">
        <v>525</v>
      </c>
      <c r="B77" s="494"/>
      <c r="C77" s="494"/>
      <c r="D77" s="494"/>
      <c r="E77" s="494"/>
      <c r="F77" s="494"/>
      <c r="G77" s="494"/>
      <c r="H77" s="119">
        <f>SUBTOTAL(9,H37:H76)</f>
        <v>413966</v>
      </c>
      <c r="I77" s="120">
        <f>SUBTOTAL(9,I37:I76)</f>
        <v>414900</v>
      </c>
      <c r="J77" s="120">
        <f>SUBTOTAL(9,J37:J76)</f>
        <v>1186095</v>
      </c>
      <c r="K77" s="312" t="s">
        <v>664</v>
      </c>
    </row>
    <row r="78" spans="1:11" s="278" customFormat="1" ht="15" customHeight="1">
      <c r="A78" s="272"/>
      <c r="B78" s="272"/>
      <c r="C78" s="272"/>
      <c r="D78" s="272"/>
      <c r="E78" s="272"/>
      <c r="F78" s="272"/>
      <c r="G78" s="272"/>
      <c r="H78" s="115"/>
      <c r="I78" s="116"/>
      <c r="J78" s="116"/>
      <c r="K78"/>
    </row>
    <row r="79" spans="1:10" ht="15" customHeight="1">
      <c r="A79" s="12" t="s">
        <v>190</v>
      </c>
      <c r="B79" s="8"/>
      <c r="C79" s="8"/>
      <c r="D79" s="8"/>
      <c r="E79" s="8"/>
      <c r="F79" s="8"/>
      <c r="G79" s="8"/>
      <c r="H79" s="113"/>
      <c r="I79" s="114"/>
      <c r="J79" s="114"/>
    </row>
    <row r="80" spans="1:11" ht="15" customHeight="1">
      <c r="A80" s="13" t="s">
        <v>191</v>
      </c>
      <c r="B80" s="8"/>
      <c r="C80" s="8"/>
      <c r="D80" s="8"/>
      <c r="E80" s="8"/>
      <c r="F80" s="8"/>
      <c r="G80" s="8"/>
      <c r="H80" s="113">
        <v>0</v>
      </c>
      <c r="I80" s="114">
        <v>0</v>
      </c>
      <c r="J80" s="114">
        <v>0</v>
      </c>
      <c r="K80" s="311" t="s">
        <v>665</v>
      </c>
    </row>
    <row r="81" spans="1:11" ht="15" customHeight="1">
      <c r="A81" s="13" t="s">
        <v>192</v>
      </c>
      <c r="B81" s="8"/>
      <c r="C81" s="8"/>
      <c r="D81" s="8"/>
      <c r="E81" s="8"/>
      <c r="F81" s="8"/>
      <c r="G81" s="8"/>
      <c r="H81" s="113">
        <v>0</v>
      </c>
      <c r="I81" s="114">
        <v>0</v>
      </c>
      <c r="J81" s="114">
        <v>0</v>
      </c>
      <c r="K81" s="311" t="s">
        <v>666</v>
      </c>
    </row>
    <row r="82" spans="1:11" ht="15" customHeight="1">
      <c r="A82" s="13" t="s">
        <v>193</v>
      </c>
      <c r="B82" s="8"/>
      <c r="C82" s="8"/>
      <c r="D82" s="8"/>
      <c r="E82" s="8"/>
      <c r="F82" s="8"/>
      <c r="G82" s="8"/>
      <c r="H82" s="113">
        <v>0</v>
      </c>
      <c r="I82" s="114">
        <v>0</v>
      </c>
      <c r="J82" s="114">
        <v>0</v>
      </c>
      <c r="K82" s="311" t="s">
        <v>667</v>
      </c>
    </row>
    <row r="83" spans="1:10" ht="15" customHeight="1">
      <c r="A83" s="13"/>
      <c r="B83" s="8"/>
      <c r="C83" s="8"/>
      <c r="D83" s="8"/>
      <c r="E83" s="8"/>
      <c r="F83" s="8"/>
      <c r="G83" s="8"/>
      <c r="H83" s="113"/>
      <c r="I83" s="114"/>
      <c r="J83" s="114"/>
    </row>
    <row r="84" spans="1:11" ht="15" customHeight="1">
      <c r="A84" s="212" t="s">
        <v>526</v>
      </c>
      <c r="B84" s="20"/>
      <c r="C84" s="20"/>
      <c r="D84" s="20"/>
      <c r="E84" s="20"/>
      <c r="F84" s="20"/>
      <c r="G84" s="20"/>
      <c r="H84" s="119">
        <f>SUBTOTAL(9,H80:H82)</f>
        <v>0</v>
      </c>
      <c r="I84" s="120">
        <f>SUBTOTAL(9,I80:I82)</f>
        <v>0</v>
      </c>
      <c r="J84" s="120">
        <f>SUBTOTAL(9,J80:J82)</f>
        <v>0</v>
      </c>
      <c r="K84" s="313" t="s">
        <v>668</v>
      </c>
    </row>
    <row r="85" spans="1:10" ht="15" customHeight="1">
      <c r="A85" s="17" t="s">
        <v>194</v>
      </c>
      <c r="B85" s="13"/>
      <c r="C85" s="13"/>
      <c r="D85" s="13"/>
      <c r="E85" s="13"/>
      <c r="F85" s="13"/>
      <c r="G85" s="13"/>
      <c r="H85" s="115"/>
      <c r="I85" s="116"/>
      <c r="J85" s="116"/>
    </row>
    <row r="86" spans="1:10" ht="15" customHeight="1">
      <c r="A86" s="17" t="s">
        <v>767</v>
      </c>
      <c r="B86" s="8"/>
      <c r="C86" s="8"/>
      <c r="D86" s="8"/>
      <c r="E86" s="8"/>
      <c r="F86" s="8"/>
      <c r="G86" s="8"/>
      <c r="H86" s="113"/>
      <c r="I86" s="114"/>
      <c r="J86" s="114"/>
    </row>
    <row r="87" spans="2:10" ht="15" customHeight="1">
      <c r="B87" s="8"/>
      <c r="C87" s="8"/>
      <c r="D87" s="8"/>
      <c r="E87" s="8"/>
      <c r="F87" s="8"/>
      <c r="G87" s="8"/>
      <c r="H87" s="113"/>
      <c r="I87" s="114"/>
      <c r="J87" s="114"/>
    </row>
    <row r="88" spans="1:11" ht="15" customHeight="1">
      <c r="A88" s="6" t="s">
        <v>545</v>
      </c>
      <c r="B88" s="7"/>
      <c r="C88" s="7"/>
      <c r="D88" s="7"/>
      <c r="E88" s="7"/>
      <c r="F88" s="7"/>
      <c r="G88" s="7"/>
      <c r="H88" s="287"/>
      <c r="I88" s="288"/>
      <c r="J88" s="288"/>
      <c r="K88" s="288"/>
    </row>
    <row r="89" spans="2:10" ht="15" customHeight="1">
      <c r="B89" s="8"/>
      <c r="C89" s="8"/>
      <c r="D89" s="8"/>
      <c r="E89" s="8"/>
      <c r="F89" s="8"/>
      <c r="G89" s="8"/>
      <c r="H89" s="113"/>
      <c r="I89" s="114"/>
      <c r="J89" s="114"/>
    </row>
    <row r="90" spans="1:10" ht="15" customHeight="1">
      <c r="A90" s="12" t="s">
        <v>195</v>
      </c>
      <c r="B90" s="8"/>
      <c r="C90" s="8"/>
      <c r="D90" s="8"/>
      <c r="E90" s="8"/>
      <c r="F90" s="8"/>
      <c r="G90" s="8"/>
      <c r="H90" s="113"/>
      <c r="I90" s="114"/>
      <c r="J90" s="114"/>
    </row>
    <row r="91" spans="7:10" ht="15" customHeight="1">
      <c r="G91" s="324"/>
      <c r="H91" s="101">
        <f>Resultatregnskap!C5</f>
        <v>40663</v>
      </c>
      <c r="I91" s="102">
        <f>Resultatregnskap!D5</f>
        <v>40298</v>
      </c>
      <c r="J91" s="102">
        <f>Resultatregnskap!E5</f>
        <v>40543</v>
      </c>
    </row>
    <row r="92" spans="1:10" ht="15" customHeight="1">
      <c r="A92" s="18" t="s">
        <v>527</v>
      </c>
      <c r="B92" s="13"/>
      <c r="C92" s="13"/>
      <c r="D92" s="13"/>
      <c r="E92" s="13"/>
      <c r="F92" s="13"/>
      <c r="G92" s="13"/>
      <c r="H92" s="115"/>
      <c r="I92" s="116"/>
      <c r="J92" s="116"/>
    </row>
    <row r="93" spans="1:11" ht="15" customHeight="1">
      <c r="A93" s="8" t="s">
        <v>443</v>
      </c>
      <c r="B93" s="13"/>
      <c r="C93" s="13"/>
      <c r="D93" s="13"/>
      <c r="E93" s="13"/>
      <c r="F93" s="13"/>
      <c r="G93" s="13"/>
      <c r="H93" s="115">
        <v>6608</v>
      </c>
      <c r="I93" s="116">
        <v>9665</v>
      </c>
      <c r="J93" s="116">
        <v>22688</v>
      </c>
      <c r="K93" s="310" t="s">
        <v>669</v>
      </c>
    </row>
    <row r="94" spans="1:11" ht="15" customHeight="1">
      <c r="A94" s="8" t="s">
        <v>444</v>
      </c>
      <c r="B94" s="13"/>
      <c r="C94" s="13"/>
      <c r="D94" s="13"/>
      <c r="E94" s="13"/>
      <c r="F94" s="13"/>
      <c r="G94" s="13"/>
      <c r="H94" s="115">
        <v>1023</v>
      </c>
      <c r="I94" s="116">
        <v>1119</v>
      </c>
      <c r="J94" s="116">
        <v>6053</v>
      </c>
      <c r="K94" s="310" t="s">
        <v>670</v>
      </c>
    </row>
    <row r="95" spans="1:11" ht="15" customHeight="1">
      <c r="A95" s="8" t="s">
        <v>445</v>
      </c>
      <c r="B95" s="13"/>
      <c r="C95" s="13"/>
      <c r="D95" s="13"/>
      <c r="E95" s="13"/>
      <c r="F95" s="13"/>
      <c r="G95" s="13"/>
      <c r="H95" s="115">
        <v>0</v>
      </c>
      <c r="I95" s="116">
        <v>0</v>
      </c>
      <c r="J95" s="116">
        <v>0</v>
      </c>
      <c r="K95" s="310" t="s">
        <v>671</v>
      </c>
    </row>
    <row r="96" spans="1:11" ht="15" customHeight="1">
      <c r="A96" s="8" t="s">
        <v>446</v>
      </c>
      <c r="B96" s="13"/>
      <c r="C96" s="13"/>
      <c r="D96" s="13"/>
      <c r="E96" s="13"/>
      <c r="F96" s="13"/>
      <c r="G96" s="13"/>
      <c r="H96" s="115">
        <v>17410</v>
      </c>
      <c r="I96" s="116">
        <v>11995</v>
      </c>
      <c r="J96" s="116">
        <v>60777</v>
      </c>
      <c r="K96" s="310" t="s">
        <v>672</v>
      </c>
    </row>
    <row r="97" spans="1:11" ht="15" customHeight="1">
      <c r="A97" s="8" t="s">
        <v>40</v>
      </c>
      <c r="B97" s="13"/>
      <c r="C97" s="13"/>
      <c r="D97" s="13"/>
      <c r="E97" s="13"/>
      <c r="F97" s="13"/>
      <c r="G97" s="13"/>
      <c r="H97" s="115">
        <v>12559</v>
      </c>
      <c r="I97" s="116">
        <v>1917</v>
      </c>
      <c r="J97" s="116">
        <v>8617</v>
      </c>
      <c r="K97" s="310" t="s">
        <v>673</v>
      </c>
    </row>
    <row r="98" spans="1:11" ht="15" customHeight="1">
      <c r="A98" s="8" t="s">
        <v>449</v>
      </c>
      <c r="B98" s="13"/>
      <c r="C98" s="13"/>
      <c r="D98" s="13"/>
      <c r="E98" s="13"/>
      <c r="F98" s="13"/>
      <c r="G98" s="13"/>
      <c r="H98" s="115">
        <v>2593</v>
      </c>
      <c r="I98" s="116">
        <v>2017</v>
      </c>
      <c r="J98" s="116">
        <v>18917</v>
      </c>
      <c r="K98" s="310" t="s">
        <v>674</v>
      </c>
    </row>
    <row r="99" spans="1:10" ht="15" customHeight="1">
      <c r="A99" s="18"/>
      <c r="B99" s="13"/>
      <c r="C99" s="13"/>
      <c r="D99" s="13"/>
      <c r="E99" s="13"/>
      <c r="F99" s="13"/>
      <c r="G99" s="13"/>
      <c r="H99" s="115"/>
      <c r="I99" s="116"/>
      <c r="J99" s="116"/>
    </row>
    <row r="100" spans="1:11" ht="15" customHeight="1">
      <c r="A100" s="14" t="s">
        <v>530</v>
      </c>
      <c r="B100" s="201"/>
      <c r="C100" s="201"/>
      <c r="D100" s="201"/>
      <c r="E100" s="201"/>
      <c r="F100" s="201"/>
      <c r="G100" s="201"/>
      <c r="H100" s="117">
        <f>SUBTOTAL(9,H93:H99)</f>
        <v>40193</v>
      </c>
      <c r="I100" s="118">
        <f>SUBTOTAL(9,I93:I99)</f>
        <v>26713</v>
      </c>
      <c r="J100" s="118">
        <f>SUBTOTAL(9,J93:J99)</f>
        <v>117052</v>
      </c>
      <c r="K100" s="309" t="s">
        <v>675</v>
      </c>
    </row>
    <row r="101" spans="1:10" ht="15" customHeight="1">
      <c r="A101" s="16"/>
      <c r="B101" s="138"/>
      <c r="C101" s="138"/>
      <c r="D101" s="138"/>
      <c r="E101" s="138"/>
      <c r="F101" s="138"/>
      <c r="G101" s="138"/>
      <c r="H101" s="115"/>
      <c r="I101" s="116"/>
      <c r="J101" s="116"/>
    </row>
    <row r="102" spans="1:11" s="1" customFormat="1" ht="15" customHeight="1">
      <c r="A102" s="12" t="s">
        <v>536</v>
      </c>
      <c r="B102" s="13"/>
      <c r="C102" s="13"/>
      <c r="D102" s="13"/>
      <c r="E102" s="13"/>
      <c r="F102" s="13"/>
      <c r="G102" s="13"/>
      <c r="H102" s="116"/>
      <c r="I102" s="116"/>
      <c r="J102" s="116"/>
      <c r="K102"/>
    </row>
    <row r="103" spans="1:10" ht="15" customHeight="1">
      <c r="A103" s="16"/>
      <c r="B103" s="138"/>
      <c r="C103" s="138"/>
      <c r="D103" s="138"/>
      <c r="E103" s="138"/>
      <c r="F103" s="138"/>
      <c r="G103" s="138"/>
      <c r="H103" s="115"/>
      <c r="I103" s="116"/>
      <c r="J103" s="116"/>
    </row>
    <row r="104" spans="1:11" ht="15" customHeight="1">
      <c r="A104" s="8" t="s">
        <v>185</v>
      </c>
      <c r="B104" s="8"/>
      <c r="C104" s="8"/>
      <c r="D104" s="8"/>
      <c r="E104" s="8"/>
      <c r="F104" s="8"/>
      <c r="G104" s="8"/>
      <c r="H104" s="113">
        <v>13038</v>
      </c>
      <c r="I104" s="116">
        <v>12681</v>
      </c>
      <c r="J104" s="116">
        <v>46063</v>
      </c>
      <c r="K104" s="311" t="s">
        <v>676</v>
      </c>
    </row>
    <row r="105" spans="1:12" ht="15" customHeight="1">
      <c r="A105" s="8" t="s">
        <v>184</v>
      </c>
      <c r="B105" s="8"/>
      <c r="C105" s="8"/>
      <c r="D105" s="8"/>
      <c r="E105" s="8"/>
      <c r="F105" s="8"/>
      <c r="G105" s="8"/>
      <c r="H105" s="113">
        <v>5847</v>
      </c>
      <c r="I105" s="116">
        <v>5053</v>
      </c>
      <c r="J105" s="116">
        <v>12149</v>
      </c>
      <c r="K105" s="311"/>
      <c r="L105" t="s">
        <v>514</v>
      </c>
    </row>
    <row r="106" spans="1:11" ht="15" customHeight="1">
      <c r="A106" s="8" t="s">
        <v>183</v>
      </c>
      <c r="B106" s="8"/>
      <c r="C106" s="8"/>
      <c r="D106" s="8"/>
      <c r="E106" s="8"/>
      <c r="F106" s="8"/>
      <c r="G106" s="8"/>
      <c r="H106" s="113">
        <v>11</v>
      </c>
      <c r="I106" s="114">
        <v>1036</v>
      </c>
      <c r="J106" s="114">
        <v>4357</v>
      </c>
      <c r="K106" s="311"/>
    </row>
    <row r="107" spans="1:11" ht="15" customHeight="1">
      <c r="A107" s="8" t="s">
        <v>186</v>
      </c>
      <c r="B107" s="8"/>
      <c r="C107" s="8"/>
      <c r="D107" s="8"/>
      <c r="E107" s="8"/>
      <c r="F107" s="8"/>
      <c r="G107" s="8"/>
      <c r="H107" s="113">
        <v>2486</v>
      </c>
      <c r="I107" s="114">
        <v>1984</v>
      </c>
      <c r="J107" s="114">
        <v>9751</v>
      </c>
      <c r="K107" s="311"/>
    </row>
    <row r="108" spans="1:11" ht="15" customHeight="1">
      <c r="A108" s="8" t="s">
        <v>188</v>
      </c>
      <c r="B108" s="8"/>
      <c r="C108" s="8"/>
      <c r="D108" s="8"/>
      <c r="E108" s="8"/>
      <c r="F108" s="8"/>
      <c r="G108" s="8"/>
      <c r="H108" s="113">
        <v>11571</v>
      </c>
      <c r="I108" s="114">
        <v>6680</v>
      </c>
      <c r="J108" s="114">
        <v>19667</v>
      </c>
      <c r="K108" s="311" t="s">
        <v>677</v>
      </c>
    </row>
    <row r="109" spans="1:11" ht="15" customHeight="1">
      <c r="A109" s="8" t="s">
        <v>536</v>
      </c>
      <c r="B109" s="8"/>
      <c r="C109" s="8"/>
      <c r="D109" s="8"/>
      <c r="E109" s="8"/>
      <c r="F109" s="8"/>
      <c r="G109" s="8"/>
      <c r="H109" s="113">
        <v>12879</v>
      </c>
      <c r="I109" s="114">
        <v>6989</v>
      </c>
      <c r="J109" s="114">
        <v>37322</v>
      </c>
      <c r="K109" s="311" t="s">
        <v>678</v>
      </c>
    </row>
    <row r="110" spans="1:10" ht="15" customHeight="1">
      <c r="A110" s="8"/>
      <c r="B110" s="8"/>
      <c r="C110" s="8"/>
      <c r="D110" s="8"/>
      <c r="E110" s="8"/>
      <c r="F110" s="8"/>
      <c r="G110" s="8"/>
      <c r="H110" s="113"/>
      <c r="I110" s="114"/>
      <c r="J110" s="114"/>
    </row>
    <row r="111" spans="1:11" ht="15" customHeight="1">
      <c r="A111" s="14" t="s">
        <v>537</v>
      </c>
      <c r="B111" s="15"/>
      <c r="C111" s="15"/>
      <c r="D111" s="15"/>
      <c r="E111" s="15"/>
      <c r="F111" s="15"/>
      <c r="G111" s="15"/>
      <c r="H111" s="117">
        <f>SUBTOTAL(9,H104:H109)</f>
        <v>45832</v>
      </c>
      <c r="I111" s="118">
        <f>SUBTOTAL(9,I104:I109)</f>
        <v>34423</v>
      </c>
      <c r="J111" s="118">
        <f>SUBTOTAL(9,J104:J109)</f>
        <v>129309</v>
      </c>
      <c r="K111" s="314" t="s">
        <v>679</v>
      </c>
    </row>
    <row r="112" spans="1:10" ht="15" customHeight="1">
      <c r="A112" s="16"/>
      <c r="B112" s="138"/>
      <c r="C112" s="138"/>
      <c r="D112" s="138"/>
      <c r="E112" s="138"/>
      <c r="F112" s="138"/>
      <c r="G112" s="138"/>
      <c r="H112" s="115"/>
      <c r="I112" s="116"/>
      <c r="J112" s="116"/>
    </row>
    <row r="113" spans="1:11" ht="15" customHeight="1">
      <c r="A113" s="212" t="s">
        <v>531</v>
      </c>
      <c r="B113" s="19"/>
      <c r="C113" s="19"/>
      <c r="D113" s="19"/>
      <c r="E113" s="19"/>
      <c r="F113" s="19"/>
      <c r="G113" s="19"/>
      <c r="H113" s="119">
        <f>SUBTOTAL(9,H93:H111)</f>
        <v>86025</v>
      </c>
      <c r="I113" s="120">
        <f>SUBTOTAL(9,I93:I111)</f>
        <v>61136</v>
      </c>
      <c r="J113" s="120">
        <f>SUBTOTAL(9,J93:J111)</f>
        <v>246361</v>
      </c>
      <c r="K113" s="312" t="s">
        <v>680</v>
      </c>
    </row>
    <row r="114" spans="1:10" ht="15" customHeight="1">
      <c r="A114" s="8"/>
      <c r="B114" s="8"/>
      <c r="C114" s="8"/>
      <c r="D114" s="8"/>
      <c r="E114" s="8"/>
      <c r="F114" s="8"/>
      <c r="G114" s="8"/>
      <c r="H114" s="113"/>
      <c r="I114" s="114"/>
      <c r="J114" s="114"/>
    </row>
    <row r="115" spans="1:10" ht="15" customHeight="1">
      <c r="A115" s="12" t="s">
        <v>538</v>
      </c>
      <c r="B115" s="8"/>
      <c r="C115" s="8"/>
      <c r="D115" s="8"/>
      <c r="E115" s="8"/>
      <c r="F115" s="8"/>
      <c r="G115" s="8"/>
      <c r="H115" s="113"/>
      <c r="I115" s="114"/>
      <c r="J115" s="114"/>
    </row>
    <row r="116" spans="1:11" ht="15" customHeight="1">
      <c r="A116" s="13" t="s">
        <v>554</v>
      </c>
      <c r="B116" s="8"/>
      <c r="C116" s="8"/>
      <c r="D116" s="8"/>
      <c r="E116" s="8"/>
      <c r="F116" s="8"/>
      <c r="G116" s="8"/>
      <c r="H116" s="113">
        <v>0</v>
      </c>
      <c r="I116" s="114">
        <v>15</v>
      </c>
      <c r="J116" s="114">
        <v>0</v>
      </c>
      <c r="K116" s="311" t="s">
        <v>681</v>
      </c>
    </row>
    <row r="117" spans="1:11" ht="15" customHeight="1">
      <c r="A117" s="8" t="s">
        <v>480</v>
      </c>
      <c r="B117" s="8"/>
      <c r="C117" s="8"/>
      <c r="D117" s="8"/>
      <c r="E117" s="8"/>
      <c r="F117" s="8"/>
      <c r="G117" s="8"/>
      <c r="H117" s="113">
        <v>0</v>
      </c>
      <c r="I117" s="114">
        <v>0</v>
      </c>
      <c r="J117" s="114">
        <v>0</v>
      </c>
      <c r="K117" s="311" t="s">
        <v>682</v>
      </c>
    </row>
    <row r="118" spans="1:11" ht="15" customHeight="1">
      <c r="A118" s="8" t="s">
        <v>481</v>
      </c>
      <c r="B118" s="8"/>
      <c r="C118" s="8"/>
      <c r="D118" s="8"/>
      <c r="E118" s="8"/>
      <c r="F118" s="8"/>
      <c r="G118" s="8"/>
      <c r="H118" s="113">
        <v>0</v>
      </c>
      <c r="I118" s="114">
        <v>0</v>
      </c>
      <c r="J118" s="114">
        <v>0</v>
      </c>
      <c r="K118" s="311" t="s">
        <v>683</v>
      </c>
    </row>
    <row r="119" spans="1:11" ht="15" customHeight="1">
      <c r="A119" s="8" t="s">
        <v>553</v>
      </c>
      <c r="B119" s="8"/>
      <c r="C119" s="8"/>
      <c r="D119" s="8"/>
      <c r="E119" s="8"/>
      <c r="F119" s="8"/>
      <c r="G119" s="8"/>
      <c r="H119" s="113">
        <v>0</v>
      </c>
      <c r="I119" s="114">
        <v>0</v>
      </c>
      <c r="J119" s="114">
        <v>0</v>
      </c>
      <c r="K119" s="311" t="s">
        <v>684</v>
      </c>
    </row>
    <row r="120" spans="1:10" ht="15" customHeight="1">
      <c r="A120" s="8"/>
      <c r="B120" s="8"/>
      <c r="C120" s="8"/>
      <c r="D120" s="8"/>
      <c r="E120" s="8"/>
      <c r="F120" s="8"/>
      <c r="G120" s="8"/>
      <c r="H120" s="113"/>
      <c r="I120" s="114"/>
      <c r="J120" s="114"/>
    </row>
    <row r="121" spans="1:11" ht="15" customHeight="1">
      <c r="A121" s="14" t="s">
        <v>539</v>
      </c>
      <c r="B121" s="15"/>
      <c r="C121" s="15"/>
      <c r="D121" s="15"/>
      <c r="E121" s="15"/>
      <c r="F121" s="15"/>
      <c r="G121" s="15"/>
      <c r="H121" s="117">
        <f>SUBTOTAL(9,H116:H119)</f>
        <v>0</v>
      </c>
      <c r="I121" s="118">
        <f>SUBTOTAL(9,I116:I119)</f>
        <v>15</v>
      </c>
      <c r="J121" s="118">
        <f>SUBTOTAL(9,J116:J119)</f>
        <v>0</v>
      </c>
      <c r="K121" s="314" t="s">
        <v>685</v>
      </c>
    </row>
    <row r="122" spans="1:10" ht="15" customHeight="1">
      <c r="A122" s="16"/>
      <c r="B122" s="13"/>
      <c r="C122" s="13"/>
      <c r="D122" s="13"/>
      <c r="E122" s="13"/>
      <c r="F122" s="13"/>
      <c r="G122" s="13"/>
      <c r="H122" s="115"/>
      <c r="I122" s="116"/>
      <c r="J122" s="116"/>
    </row>
    <row r="123" spans="1:11" ht="15" customHeight="1">
      <c r="A123" s="8"/>
      <c r="B123" s="8"/>
      <c r="C123" s="8"/>
      <c r="D123" s="8"/>
      <c r="E123" s="8"/>
      <c r="F123" s="8"/>
      <c r="G123" s="8"/>
      <c r="H123" s="113"/>
      <c r="I123" s="114"/>
      <c r="J123" s="114"/>
      <c r="K123" s="271"/>
    </row>
    <row r="124" spans="1:11" ht="15" customHeight="1">
      <c r="A124" s="19" t="s">
        <v>196</v>
      </c>
      <c r="B124" s="20"/>
      <c r="C124" s="20"/>
      <c r="D124" s="20"/>
      <c r="E124" s="20"/>
      <c r="F124" s="20"/>
      <c r="G124" s="20"/>
      <c r="H124" s="119">
        <f>SUBTOTAL(9,H9:H84)+SUBTOTAL(9,H92:H123)</f>
        <v>1722083</v>
      </c>
      <c r="I124" s="119">
        <f>SUBTOTAL(9,I9:I84)+SUBTOTAL(9,I92:I123)</f>
        <v>1661033</v>
      </c>
      <c r="J124" s="119">
        <f>SUBTOTAL(9,J9:J84)+SUBTOTAL(9,J92:J123)</f>
        <v>5097787</v>
      </c>
      <c r="K124" s="312" t="s">
        <v>686</v>
      </c>
    </row>
    <row r="125" spans="1:10" ht="15" customHeight="1">
      <c r="A125" s="8"/>
      <c r="B125" s="8"/>
      <c r="C125" s="8"/>
      <c r="D125" s="8"/>
      <c r="E125" s="8"/>
      <c r="F125" s="8"/>
      <c r="G125" s="8"/>
      <c r="H125" s="114"/>
      <c r="I125" s="113"/>
      <c r="J125" s="114"/>
    </row>
    <row r="127" s="1" customFormat="1" ht="15" customHeight="1">
      <c r="A127" s="1" t="s">
        <v>800</v>
      </c>
    </row>
    <row r="128" s="1" customFormat="1" ht="15" customHeight="1">
      <c r="A128" s="1" t="s">
        <v>794</v>
      </c>
    </row>
    <row r="130" ht="15" customHeight="1">
      <c r="A130" t="s">
        <v>791</v>
      </c>
    </row>
    <row r="131" ht="15" customHeight="1">
      <c r="A131" t="s">
        <v>792</v>
      </c>
    </row>
    <row r="132" ht="15" customHeight="1">
      <c r="A132" t="s">
        <v>793</v>
      </c>
    </row>
    <row r="134" ht="15" customHeight="1">
      <c r="A134" t="s">
        <v>798</v>
      </c>
    </row>
    <row r="135" ht="15" customHeight="1">
      <c r="A135" t="s">
        <v>799</v>
      </c>
    </row>
    <row r="137" ht="12.75">
      <c r="A137" t="s">
        <v>803</v>
      </c>
    </row>
  </sheetData>
  <sheetProtection/>
  <mergeCells count="9">
    <mergeCell ref="A64:G65"/>
    <mergeCell ref="A77:G77"/>
    <mergeCell ref="A67:F67"/>
    <mergeCell ref="A70:F70"/>
    <mergeCell ref="A71:F71"/>
    <mergeCell ref="A73:F73"/>
    <mergeCell ref="A75:G76"/>
    <mergeCell ref="A66:F66"/>
    <mergeCell ref="A68:F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E10" sqref="E10"/>
    </sheetView>
  </sheetViews>
  <sheetFormatPr defaultColWidth="11.421875" defaultRowHeight="15" customHeight="1"/>
  <cols>
    <col min="5" max="5" width="13.00390625" style="0" customWidth="1"/>
    <col min="6" max="6" width="13.421875" style="0" customWidth="1"/>
    <col min="7" max="7" width="13.57421875" style="0" customWidth="1"/>
  </cols>
  <sheetData>
    <row r="2" spans="1:11" ht="15" customHeight="1">
      <c r="A2" s="21" t="s">
        <v>428</v>
      </c>
      <c r="B2" s="21"/>
      <c r="C2" s="21"/>
      <c r="D2" s="22"/>
      <c r="E2" s="22"/>
      <c r="F2" s="22"/>
      <c r="G2" s="22"/>
      <c r="H2" s="51"/>
      <c r="I2" s="57"/>
      <c r="J2" s="58"/>
      <c r="K2" s="11"/>
    </row>
    <row r="3" spans="1:11" ht="15" customHeight="1">
      <c r="A3" s="24"/>
      <c r="B3" s="24"/>
      <c r="C3" s="24"/>
      <c r="D3" s="25"/>
      <c r="E3" s="101">
        <f>Resultatregnskap!C5</f>
        <v>40663</v>
      </c>
      <c r="F3" s="102">
        <f>Resultatregnskap!D5</f>
        <v>40298</v>
      </c>
      <c r="G3" s="102">
        <f>Resultatregnskap!E5</f>
        <v>40543</v>
      </c>
      <c r="H3" s="26"/>
      <c r="I3" s="26"/>
      <c r="J3" s="1"/>
      <c r="K3" s="1"/>
    </row>
    <row r="4" spans="1:11" ht="15" customHeight="1">
      <c r="A4" s="24"/>
      <c r="B4" s="24"/>
      <c r="C4" s="24"/>
      <c r="D4" s="25"/>
      <c r="E4" s="113"/>
      <c r="F4" s="114"/>
      <c r="G4" s="114"/>
      <c r="H4" s="27"/>
      <c r="I4" s="27"/>
      <c r="J4" s="1"/>
      <c r="K4" s="1"/>
    </row>
    <row r="5" spans="1:11" ht="15" customHeight="1">
      <c r="A5" s="28" t="s">
        <v>197</v>
      </c>
      <c r="B5" s="28"/>
      <c r="C5" s="28"/>
      <c r="D5" s="29"/>
      <c r="E5" s="113">
        <v>828728</v>
      </c>
      <c r="F5" s="114">
        <v>771515</v>
      </c>
      <c r="G5" s="114">
        <v>2225505</v>
      </c>
      <c r="H5" s="30"/>
      <c r="I5" s="30"/>
      <c r="J5" s="1"/>
      <c r="K5" s="1"/>
    </row>
    <row r="6" spans="1:11" ht="15" customHeight="1">
      <c r="A6" s="28" t="s">
        <v>198</v>
      </c>
      <c r="B6" s="28"/>
      <c r="C6" s="28"/>
      <c r="D6" s="29"/>
      <c r="E6" s="113">
        <v>102142</v>
      </c>
      <c r="F6" s="114">
        <v>95031</v>
      </c>
      <c r="G6" s="114">
        <v>270333</v>
      </c>
      <c r="H6" s="30"/>
      <c r="I6" s="30"/>
      <c r="J6" s="1"/>
      <c r="K6" s="1"/>
    </row>
    <row r="7" spans="1:11" ht="15" customHeight="1">
      <c r="A7" s="28" t="s">
        <v>199</v>
      </c>
      <c r="B7" s="28"/>
      <c r="C7" s="28"/>
      <c r="D7" s="29"/>
      <c r="E7" s="113">
        <v>143936</v>
      </c>
      <c r="F7" s="114">
        <v>136048</v>
      </c>
      <c r="G7" s="114">
        <v>394953</v>
      </c>
      <c r="H7" s="30"/>
      <c r="I7" s="30"/>
      <c r="J7" s="1"/>
      <c r="K7" s="1"/>
    </row>
    <row r="8" spans="1:11" ht="15" customHeight="1">
      <c r="A8" s="28" t="s">
        <v>388</v>
      </c>
      <c r="B8" s="28"/>
      <c r="C8" s="28"/>
      <c r="D8" s="29"/>
      <c r="E8" s="113">
        <v>84730</v>
      </c>
      <c r="F8" s="114">
        <v>91641</v>
      </c>
      <c r="G8" s="114">
        <v>286560</v>
      </c>
      <c r="H8" s="30"/>
      <c r="I8" s="30"/>
      <c r="J8" s="1"/>
      <c r="K8" s="1"/>
    </row>
    <row r="9" spans="1:11" ht="15" customHeight="1">
      <c r="A9" s="28" t="s">
        <v>200</v>
      </c>
      <c r="B9" s="28"/>
      <c r="C9" s="28"/>
      <c r="D9" s="29"/>
      <c r="E9" s="113">
        <v>-26575</v>
      </c>
      <c r="F9" s="114">
        <v>-15874</v>
      </c>
      <c r="G9" s="114">
        <v>-93469</v>
      </c>
      <c r="H9" s="30"/>
      <c r="I9" s="30"/>
      <c r="J9" s="1"/>
      <c r="K9" s="1"/>
    </row>
    <row r="10" spans="1:11" ht="15" customHeight="1">
      <c r="A10" s="31" t="s">
        <v>201</v>
      </c>
      <c r="B10" s="31"/>
      <c r="C10" s="31"/>
      <c r="D10" s="32"/>
      <c r="E10" s="113">
        <v>9693</v>
      </c>
      <c r="F10" s="114">
        <v>11408</v>
      </c>
      <c r="G10" s="114">
        <v>36610</v>
      </c>
      <c r="H10" s="56"/>
      <c r="I10" s="56"/>
      <c r="J10" s="1"/>
      <c r="K10" s="1"/>
    </row>
    <row r="11" spans="1:11" ht="15" customHeight="1">
      <c r="A11" s="33" t="s">
        <v>202</v>
      </c>
      <c r="B11" s="33"/>
      <c r="C11" s="33"/>
      <c r="D11" s="34"/>
      <c r="E11" s="119">
        <f>SUM(E5:E10)</f>
        <v>1142654</v>
      </c>
      <c r="F11" s="120">
        <f>SUM(F5:F10)</f>
        <v>1089769</v>
      </c>
      <c r="G11" s="120">
        <f>SUM(G5:G10)</f>
        <v>3120492</v>
      </c>
      <c r="H11" s="35"/>
      <c r="I11" s="28"/>
      <c r="J11" s="1"/>
      <c r="K11" s="1"/>
    </row>
    <row r="12" spans="1:11" ht="15" customHeight="1">
      <c r="A12" s="35"/>
      <c r="B12" s="35"/>
      <c r="C12" s="35"/>
      <c r="D12" s="36"/>
      <c r="E12" s="121"/>
      <c r="F12" s="121"/>
      <c r="G12" s="121"/>
      <c r="H12" s="35"/>
      <c r="I12" s="28"/>
      <c r="J12" s="5"/>
      <c r="K12" s="8"/>
    </row>
    <row r="13" spans="1:11" ht="15" customHeight="1">
      <c r="A13" s="35" t="s">
        <v>426</v>
      </c>
      <c r="B13" s="35"/>
      <c r="C13" s="35"/>
      <c r="D13" s="36"/>
      <c r="E13" s="113">
        <v>5072</v>
      </c>
      <c r="F13" s="177">
        <v>4893</v>
      </c>
      <c r="G13" s="114">
        <v>5009</v>
      </c>
      <c r="H13" s="35"/>
      <c r="I13" s="28"/>
      <c r="J13" s="5"/>
      <c r="K13" s="8"/>
    </row>
    <row r="14" spans="1:11" ht="15" customHeight="1">
      <c r="A14" s="35"/>
      <c r="B14" s="35"/>
      <c r="C14" s="35"/>
      <c r="D14" s="36"/>
      <c r="E14" s="35"/>
      <c r="F14" s="35"/>
      <c r="G14" s="35"/>
      <c r="H14" s="35"/>
      <c r="I14" s="28"/>
      <c r="J14" s="5"/>
      <c r="K14" s="8"/>
    </row>
    <row r="15" spans="1:7" ht="62.25" customHeight="1">
      <c r="A15" s="499" t="s">
        <v>802</v>
      </c>
      <c r="B15" s="499"/>
      <c r="C15" s="499"/>
      <c r="D15" s="499"/>
      <c r="E15" s="499"/>
      <c r="F15" s="499"/>
      <c r="G15" s="499"/>
    </row>
    <row r="16" ht="15" customHeight="1">
      <c r="A16" s="85"/>
    </row>
    <row r="17" ht="15" customHeight="1">
      <c r="A17" s="103" t="s">
        <v>461</v>
      </c>
    </row>
    <row r="18" ht="15" customHeight="1">
      <c r="A18" t="s">
        <v>387</v>
      </c>
    </row>
    <row r="19" ht="15" customHeight="1">
      <c r="A19" t="s">
        <v>171</v>
      </c>
    </row>
    <row r="20" ht="15" customHeight="1">
      <c r="A20" t="s">
        <v>4</v>
      </c>
    </row>
  </sheetData>
  <sheetProtection/>
  <mergeCells count="1">
    <mergeCell ref="A15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4"/>
  <sheetViews>
    <sheetView view="pageLayout" workbookViewId="0" topLeftCell="A1">
      <selection activeCell="E5" sqref="E5:G15"/>
    </sheetView>
  </sheetViews>
  <sheetFormatPr defaultColWidth="11.421875" defaultRowHeight="15" customHeight="1"/>
  <sheetData>
    <row r="2" spans="1:7" ht="15" customHeight="1">
      <c r="A2" s="6" t="s">
        <v>429</v>
      </c>
      <c r="B2" s="7"/>
      <c r="C2" s="7"/>
      <c r="D2" s="7"/>
      <c r="E2" s="7"/>
      <c r="F2" s="7"/>
      <c r="G2" s="7"/>
    </row>
    <row r="3" spans="1:13" ht="15" customHeight="1">
      <c r="A3" s="8"/>
      <c r="B3" s="8"/>
      <c r="C3" s="8"/>
      <c r="D3" s="8"/>
      <c r="E3" s="101">
        <f>Resultatregnskap!C5</f>
        <v>40663</v>
      </c>
      <c r="F3" s="102">
        <f>Resultatregnskap!D5</f>
        <v>40298</v>
      </c>
      <c r="G3" s="102">
        <f>Resultatregnskap!E5</f>
        <v>40543</v>
      </c>
      <c r="M3" s="325"/>
    </row>
    <row r="4" spans="1:7" ht="15" customHeight="1">
      <c r="A4" s="8"/>
      <c r="B4" s="8"/>
      <c r="C4" s="8"/>
      <c r="D4" s="8"/>
      <c r="E4" s="5"/>
      <c r="F4" s="8"/>
      <c r="G4" s="8"/>
    </row>
    <row r="5" spans="1:18" ht="15" customHeight="1">
      <c r="A5" s="8" t="s">
        <v>392</v>
      </c>
      <c r="B5" s="8"/>
      <c r="C5" s="8"/>
      <c r="D5" s="8"/>
      <c r="E5" s="291">
        <v>46694</v>
      </c>
      <c r="F5" s="290">
        <v>49323</v>
      </c>
      <c r="G5" s="290">
        <v>147362</v>
      </c>
      <c r="I5" s="8"/>
      <c r="M5" s="291"/>
      <c r="O5" s="8"/>
      <c r="R5" s="291"/>
    </row>
    <row r="6" spans="1:18" ht="15" customHeight="1">
      <c r="A6" s="8" t="s">
        <v>393</v>
      </c>
      <c r="B6" s="8"/>
      <c r="C6" s="8"/>
      <c r="D6" s="8"/>
      <c r="E6" s="291">
        <v>22072</v>
      </c>
      <c r="F6" s="290">
        <v>30916</v>
      </c>
      <c r="G6" s="290">
        <v>96446</v>
      </c>
      <c r="I6" s="8"/>
      <c r="M6" s="291"/>
      <c r="O6" s="8"/>
      <c r="R6" s="291"/>
    </row>
    <row r="7" spans="1:18" ht="15" customHeight="1">
      <c r="A7" s="8" t="s">
        <v>394</v>
      </c>
      <c r="B7" s="11"/>
      <c r="C7" s="8"/>
      <c r="D7" s="8"/>
      <c r="E7" s="291">
        <v>50992</v>
      </c>
      <c r="F7" s="290">
        <v>63207</v>
      </c>
      <c r="G7" s="290">
        <v>143455</v>
      </c>
      <c r="I7" s="8"/>
      <c r="M7" s="291"/>
      <c r="O7" s="8"/>
      <c r="R7" s="291"/>
    </row>
    <row r="8" spans="1:18" ht="15" customHeight="1">
      <c r="A8" s="8" t="s">
        <v>45</v>
      </c>
      <c r="B8" s="8"/>
      <c r="C8" s="8"/>
      <c r="D8" s="8"/>
      <c r="E8" s="291">
        <v>18381</v>
      </c>
      <c r="F8" s="290">
        <v>22408</v>
      </c>
      <c r="G8" s="290">
        <v>52896</v>
      </c>
      <c r="I8" s="8"/>
      <c r="M8" s="291"/>
      <c r="O8" s="8"/>
      <c r="R8" s="291"/>
    </row>
    <row r="9" spans="1:18" ht="15" customHeight="1">
      <c r="A9" s="11" t="s">
        <v>395</v>
      </c>
      <c r="B9" s="8"/>
      <c r="C9" s="8"/>
      <c r="D9" s="8"/>
      <c r="E9" s="291">
        <v>38479</v>
      </c>
      <c r="F9" s="290">
        <v>46029</v>
      </c>
      <c r="G9" s="326">
        <v>129692</v>
      </c>
      <c r="I9" s="11"/>
      <c r="M9" s="444"/>
      <c r="O9" s="8"/>
      <c r="R9" s="291"/>
    </row>
    <row r="10" spans="1:18" ht="15" customHeight="1">
      <c r="A10" s="8" t="s">
        <v>396</v>
      </c>
      <c r="B10" s="8"/>
      <c r="C10" s="8"/>
      <c r="D10" s="8"/>
      <c r="E10" s="291">
        <v>4263</v>
      </c>
      <c r="F10" s="290">
        <v>4579</v>
      </c>
      <c r="G10" s="290">
        <v>16685</v>
      </c>
      <c r="I10" s="8"/>
      <c r="M10" s="291"/>
      <c r="O10" s="8"/>
      <c r="R10" s="291"/>
    </row>
    <row r="11" spans="1:18" ht="15" customHeight="1">
      <c r="A11" s="8" t="s">
        <v>397</v>
      </c>
      <c r="B11" s="8"/>
      <c r="C11" s="8"/>
      <c r="D11" s="8"/>
      <c r="E11" s="291">
        <v>64632</v>
      </c>
      <c r="F11" s="290">
        <v>66770</v>
      </c>
      <c r="G11" s="290">
        <v>256916</v>
      </c>
      <c r="I11" s="8"/>
      <c r="M11" s="291"/>
      <c r="O11" s="8"/>
      <c r="R11" s="291"/>
    </row>
    <row r="12" spans="1:18" ht="15" customHeight="1">
      <c r="A12" s="8" t="s">
        <v>398</v>
      </c>
      <c r="B12" s="8"/>
      <c r="C12" s="8"/>
      <c r="D12" s="8"/>
      <c r="E12" s="291">
        <v>49133</v>
      </c>
      <c r="F12" s="290">
        <v>50817</v>
      </c>
      <c r="G12" s="290">
        <v>198689</v>
      </c>
      <c r="I12" s="8"/>
      <c r="M12" s="291"/>
      <c r="O12" s="8"/>
      <c r="R12" s="291"/>
    </row>
    <row r="13" spans="1:18" ht="15" customHeight="1">
      <c r="A13" s="8" t="s">
        <v>44</v>
      </c>
      <c r="B13" s="8"/>
      <c r="C13" s="8"/>
      <c r="D13" s="8"/>
      <c r="E13" s="291">
        <v>49236</v>
      </c>
      <c r="F13" s="290">
        <v>42580</v>
      </c>
      <c r="G13" s="290">
        <v>156060</v>
      </c>
      <c r="I13" s="8"/>
      <c r="M13" s="291"/>
      <c r="O13" s="8"/>
      <c r="R13" s="291"/>
    </row>
    <row r="14" spans="1:18" ht="15" customHeight="1">
      <c r="A14" s="8" t="s">
        <v>113</v>
      </c>
      <c r="B14" s="8"/>
      <c r="C14" s="8"/>
      <c r="D14" s="8"/>
      <c r="E14" s="291">
        <v>20089</v>
      </c>
      <c r="F14" s="290">
        <v>42559</v>
      </c>
      <c r="G14" s="290">
        <v>66418</v>
      </c>
      <c r="I14" s="8"/>
      <c r="M14" s="291"/>
      <c r="O14" s="8"/>
      <c r="R14" s="291"/>
    </row>
    <row r="15" spans="1:18" ht="15" customHeight="1">
      <c r="A15" s="8" t="s">
        <v>46</v>
      </c>
      <c r="B15" s="8"/>
      <c r="C15" s="8"/>
      <c r="D15" s="8"/>
      <c r="E15" s="291">
        <v>37129</v>
      </c>
      <c r="F15" s="290">
        <v>34449</v>
      </c>
      <c r="G15" s="290">
        <v>104194</v>
      </c>
      <c r="I15" s="8"/>
      <c r="M15" s="291"/>
      <c r="O15" s="8"/>
      <c r="R15" s="291"/>
    </row>
    <row r="16" spans="1:7" ht="15" customHeight="1">
      <c r="A16" s="19" t="s">
        <v>399</v>
      </c>
      <c r="B16" s="20"/>
      <c r="C16" s="20"/>
      <c r="D16" s="20"/>
      <c r="E16" s="292">
        <f>SUM(E5:E15)</f>
        <v>401100</v>
      </c>
      <c r="F16" s="404">
        <f>SUM(F5:F15)</f>
        <v>453637</v>
      </c>
      <c r="G16" s="404">
        <f>SUM(G5:G15)</f>
        <v>1368813</v>
      </c>
    </row>
    <row r="17" spans="1:13" ht="15" customHeight="1">
      <c r="A17" s="138"/>
      <c r="B17" s="13"/>
      <c r="C17" s="13"/>
      <c r="D17" s="13"/>
      <c r="E17" s="13"/>
      <c r="F17" s="13"/>
      <c r="G17" s="13"/>
      <c r="M17" s="293"/>
    </row>
    <row r="18" spans="1:7" ht="15" customHeight="1">
      <c r="A18" s="17"/>
      <c r="B18" s="13"/>
      <c r="C18" s="13"/>
      <c r="D18" s="13"/>
      <c r="E18" s="13"/>
      <c r="F18" s="13"/>
      <c r="G18" s="13"/>
    </row>
    <row r="19" spans="1:7" ht="15" customHeight="1">
      <c r="A19" s="8" t="s">
        <v>789</v>
      </c>
      <c r="B19" s="8"/>
      <c r="C19" s="8"/>
      <c r="D19" s="8"/>
      <c r="E19" s="8"/>
      <c r="F19" s="8"/>
      <c r="G19" s="8"/>
    </row>
    <row r="20" ht="15" customHeight="1">
      <c r="A20" t="s">
        <v>801</v>
      </c>
    </row>
    <row r="22" s="1" customFormat="1" ht="15" customHeight="1">
      <c r="A22" s="1" t="s">
        <v>795</v>
      </c>
    </row>
    <row r="23" spans="1:5" s="1" customFormat="1" ht="15" customHeight="1">
      <c r="A23" s="1" t="s">
        <v>796</v>
      </c>
      <c r="E23" s="424"/>
    </row>
    <row r="24" s="1" customFormat="1" ht="15" customHeight="1">
      <c r="A24" s="1" t="s">
        <v>797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G13" sqref="G13"/>
    </sheetView>
  </sheetViews>
  <sheetFormatPr defaultColWidth="11.421875" defaultRowHeight="15" customHeight="1"/>
  <sheetData>
    <row r="2" spans="1:8" ht="15" customHeight="1">
      <c r="A2" s="21" t="s">
        <v>430</v>
      </c>
      <c r="B2" s="21"/>
      <c r="C2" s="21"/>
      <c r="D2" s="21"/>
      <c r="E2" s="22"/>
      <c r="F2" s="22"/>
      <c r="G2" s="22"/>
      <c r="H2" s="202"/>
    </row>
    <row r="3" spans="1:7" ht="15" customHeight="1">
      <c r="A3" s="37"/>
      <c r="B3" s="1"/>
      <c r="C3" s="1"/>
      <c r="D3" s="1"/>
      <c r="E3" s="38"/>
      <c r="F3" s="38"/>
      <c r="G3" s="38"/>
    </row>
    <row r="4" spans="1:8" ht="24" customHeight="1">
      <c r="A4" s="37"/>
      <c r="B4" s="1"/>
      <c r="C4" s="1"/>
      <c r="D4" s="1"/>
      <c r="F4" s="39" t="s">
        <v>203</v>
      </c>
      <c r="G4" s="40" t="s">
        <v>204</v>
      </c>
      <c r="H4" s="40" t="s">
        <v>458</v>
      </c>
    </row>
    <row r="5" spans="1:8" ht="15" customHeight="1">
      <c r="A5" s="37"/>
      <c r="B5" s="1"/>
      <c r="C5" s="1"/>
      <c r="D5" s="1"/>
      <c r="F5" s="122"/>
      <c r="G5" s="122"/>
      <c r="H5" s="122"/>
    </row>
    <row r="6" spans="1:8" ht="15" customHeight="1">
      <c r="A6" s="37" t="s">
        <v>760</v>
      </c>
      <c r="B6" s="1"/>
      <c r="C6" s="1"/>
      <c r="D6" s="1"/>
      <c r="F6" s="123">
        <v>0</v>
      </c>
      <c r="G6" s="123">
        <v>15267</v>
      </c>
      <c r="H6" s="122">
        <f>F6+G6</f>
        <v>15267</v>
      </c>
    </row>
    <row r="7" spans="1:8" ht="15" customHeight="1">
      <c r="A7" s="37" t="s">
        <v>749</v>
      </c>
      <c r="B7" s="1"/>
      <c r="C7" s="1"/>
      <c r="D7" s="1"/>
      <c r="F7" s="123">
        <v>0</v>
      </c>
      <c r="G7" s="123">
        <v>355</v>
      </c>
      <c r="H7" s="122">
        <f>F7+G7</f>
        <v>355</v>
      </c>
    </row>
    <row r="8" spans="1:8" ht="15" customHeight="1">
      <c r="A8" s="37" t="s">
        <v>750</v>
      </c>
      <c r="B8" s="1"/>
      <c r="C8" s="1"/>
      <c r="D8" s="1"/>
      <c r="F8" s="124">
        <v>0</v>
      </c>
      <c r="G8" s="124">
        <v>0</v>
      </c>
      <c r="H8" s="124">
        <f>F8+G8</f>
        <v>0</v>
      </c>
    </row>
    <row r="9" spans="1:8" ht="15" customHeight="1">
      <c r="A9" s="37" t="s">
        <v>751</v>
      </c>
      <c r="B9" s="1"/>
      <c r="C9" s="1"/>
      <c r="D9" s="1"/>
      <c r="F9" s="125">
        <f>SUBTOTAL(9,F6:F8)</f>
        <v>0</v>
      </c>
      <c r="G9" s="125">
        <f>SUBTOTAL(9,G6:G8)</f>
        <v>15622</v>
      </c>
      <c r="H9" s="125">
        <f>SUBTOTAL(9,H6:H8)</f>
        <v>15622</v>
      </c>
    </row>
    <row r="10" spans="1:8" ht="15" customHeight="1">
      <c r="A10" s="37" t="s">
        <v>763</v>
      </c>
      <c r="B10" s="1"/>
      <c r="C10" s="1"/>
      <c r="D10" s="1"/>
      <c r="F10" s="125">
        <v>0</v>
      </c>
      <c r="G10" s="125">
        <v>0</v>
      </c>
      <c r="H10" s="122">
        <f>F10+G10</f>
        <v>0</v>
      </c>
    </row>
    <row r="11" spans="1:8" ht="15" customHeight="1">
      <c r="A11" s="37" t="s">
        <v>752</v>
      </c>
      <c r="B11" s="1"/>
      <c r="C11" s="1"/>
      <c r="D11" s="1"/>
      <c r="F11" s="125">
        <v>0</v>
      </c>
      <c r="G11" s="125">
        <v>0</v>
      </c>
      <c r="H11" s="122">
        <f>F11+G11</f>
        <v>0</v>
      </c>
    </row>
    <row r="12" spans="1:8" ht="15" customHeight="1">
      <c r="A12" s="37" t="s">
        <v>762</v>
      </c>
      <c r="B12" s="1"/>
      <c r="C12" s="1"/>
      <c r="D12" s="1"/>
      <c r="F12" s="125">
        <v>0</v>
      </c>
      <c r="G12" s="125">
        <v>9293</v>
      </c>
      <c r="H12" s="122">
        <f>F12+G12</f>
        <v>9293</v>
      </c>
    </row>
    <row r="13" spans="1:8" ht="15" customHeight="1">
      <c r="A13" s="37" t="s">
        <v>753</v>
      </c>
      <c r="B13" s="1"/>
      <c r="C13" s="1"/>
      <c r="D13" s="1"/>
      <c r="F13" s="126">
        <v>0</v>
      </c>
      <c r="G13" s="126">
        <v>612</v>
      </c>
      <c r="H13" s="122">
        <f>F13+G13</f>
        <v>612</v>
      </c>
    </row>
    <row r="14" spans="1:8" ht="15" customHeight="1">
      <c r="A14" s="37" t="s">
        <v>754</v>
      </c>
      <c r="B14" s="1"/>
      <c r="C14" s="1"/>
      <c r="D14" s="1"/>
      <c r="F14" s="126">
        <v>0</v>
      </c>
      <c r="G14" s="126">
        <v>0</v>
      </c>
      <c r="H14" s="122">
        <f>F14+G14</f>
        <v>0</v>
      </c>
    </row>
    <row r="15" spans="1:8" ht="15" customHeight="1">
      <c r="A15" s="41" t="s">
        <v>755</v>
      </c>
      <c r="B15" s="1"/>
      <c r="C15" s="1"/>
      <c r="D15" s="1"/>
      <c r="F15" s="127">
        <f>F9-F10-F11-F12-F13-F14</f>
        <v>0</v>
      </c>
      <c r="G15" s="127">
        <f>G9-G10-G11-G12-G13-G14</f>
        <v>5717</v>
      </c>
      <c r="H15" s="127">
        <f>H9-H10-H11-H12-H13-H14</f>
        <v>5717</v>
      </c>
    </row>
    <row r="16" spans="1:8" ht="15" customHeight="1">
      <c r="A16" s="37"/>
      <c r="B16" s="38"/>
      <c r="C16" s="38"/>
      <c r="D16" s="38"/>
      <c r="F16" s="38"/>
      <c r="G16" s="38"/>
      <c r="H16" s="1"/>
    </row>
    <row r="17" spans="1:8" ht="15" customHeight="1">
      <c r="A17" s="37" t="s">
        <v>205</v>
      </c>
      <c r="B17" s="1"/>
      <c r="C17" s="1"/>
      <c r="D17" s="42"/>
      <c r="F17" s="43" t="s">
        <v>206</v>
      </c>
      <c r="G17" s="44" t="s">
        <v>207</v>
      </c>
      <c r="H17" s="45"/>
    </row>
    <row r="21" ht="15" customHeight="1">
      <c r="A21" t="s">
        <v>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0-peol</dc:creator>
  <cp:keywords/>
  <dc:description/>
  <cp:lastModifiedBy>Stein-Are Sivertsen</cp:lastModifiedBy>
  <cp:lastPrinted>2011-05-25T08:37:49Z</cp:lastPrinted>
  <dcterms:created xsi:type="dcterms:W3CDTF">2005-10-21T07:03:32Z</dcterms:created>
  <dcterms:modified xsi:type="dcterms:W3CDTF">2011-05-25T11:27:59Z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