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ode\Downloads\"/>
    </mc:Choice>
  </mc:AlternateContent>
  <bookViews>
    <workbookView xWindow="0" yWindow="0" windowWidth="16845" windowHeight="11078"/>
  </bookViews>
  <sheets>
    <sheet name="Estimat" sheetId="1" r:id="rId1"/>
    <sheet name="Grafdata" sheetId="7" r:id="rId2"/>
  </sheets>
  <calcPr calcId="152511"/>
</workbook>
</file>

<file path=xl/calcChain.xml><?xml version="1.0" encoding="utf-8"?>
<calcChain xmlns="http://schemas.openxmlformats.org/spreadsheetml/2006/main">
  <c r="J16" i="1" l="1"/>
  <c r="J15" i="1"/>
  <c r="J17" i="1"/>
  <c r="F16" i="1"/>
  <c r="F15" i="1"/>
  <c r="I2" i="7" l="1"/>
  <c r="I1" i="7"/>
  <c r="I3" i="7"/>
  <c r="I5" i="7"/>
  <c r="I16" i="7"/>
  <c r="I4" i="7"/>
  <c r="F10" i="1"/>
  <c r="G10" i="1" s="1"/>
  <c r="F9" i="1"/>
  <c r="G9" i="1" s="1"/>
  <c r="F7" i="1"/>
  <c r="F6" i="1"/>
  <c r="G6" i="1" s="1"/>
  <c r="F3" i="1"/>
  <c r="G3" i="1" s="1"/>
  <c r="I3" i="1" s="1"/>
  <c r="G7" i="1"/>
  <c r="E16" i="1"/>
  <c r="E15" i="1"/>
  <c r="E10" i="1"/>
  <c r="E9" i="1"/>
  <c r="E7" i="1"/>
  <c r="E6" i="1"/>
  <c r="H5" i="1" s="1"/>
  <c r="E3" i="1"/>
  <c r="H8" i="1" l="1"/>
  <c r="I8" i="1"/>
  <c r="J8" i="1" s="1"/>
  <c r="I5" i="1"/>
  <c r="J5" i="1" s="1"/>
  <c r="G15" i="1"/>
  <c r="G16" i="1"/>
  <c r="H3" i="1"/>
  <c r="J3" i="1"/>
  <c r="I4" i="1" l="1"/>
  <c r="J4" i="1" s="1"/>
  <c r="H4" i="1"/>
  <c r="H12" i="1" s="1"/>
  <c r="H16" i="1" l="1"/>
  <c r="H15" i="1"/>
  <c r="I12" i="1"/>
  <c r="H17" i="1" l="1"/>
  <c r="H19" i="1" s="1"/>
  <c r="A2" i="7" s="1"/>
  <c r="J12" i="1"/>
  <c r="I16" i="1" l="1"/>
  <c r="I15" i="1"/>
  <c r="I17" i="1" l="1"/>
  <c r="I19" i="1" s="1"/>
  <c r="K16" i="1" s="1"/>
  <c r="K3" i="1"/>
  <c r="K15" i="1"/>
  <c r="K5" i="1"/>
  <c r="K5" i="7" l="1"/>
  <c r="J5" i="7"/>
  <c r="J19" i="1"/>
  <c r="B2" i="7" s="1"/>
  <c r="K8" i="1"/>
  <c r="K19" i="1" s="1"/>
  <c r="K2" i="7"/>
  <c r="J2" i="7"/>
  <c r="J4" i="7"/>
  <c r="K4" i="7"/>
  <c r="K3" i="7"/>
  <c r="J3" i="7"/>
  <c r="K1" i="7" l="1"/>
  <c r="J1" i="7"/>
  <c r="A5" i="7"/>
  <c r="A13" i="7"/>
  <c r="A31" i="7"/>
  <c r="A8" i="7"/>
  <c r="A46" i="7"/>
  <c r="A35" i="7"/>
  <c r="A28" i="7"/>
  <c r="A54" i="7"/>
  <c r="A41" i="7"/>
  <c r="A21" i="7"/>
  <c r="A14" i="7"/>
  <c r="A11" i="7"/>
  <c r="A47" i="7"/>
  <c r="A55" i="7"/>
  <c r="A29" i="7"/>
  <c r="A37" i="7"/>
  <c r="A53" i="7"/>
  <c r="A19" i="7"/>
  <c r="A22" i="7"/>
  <c r="A38" i="7"/>
  <c r="A17" i="7"/>
  <c r="A30" i="7"/>
  <c r="E2" i="7"/>
  <c r="A23" i="7"/>
  <c r="A51" i="7"/>
  <c r="A7" i="7"/>
  <c r="A10" i="7"/>
  <c r="A25" i="7"/>
  <c r="A33" i="7"/>
  <c r="A36" i="7"/>
  <c r="A39" i="7"/>
  <c r="A24" i="7"/>
  <c r="A44" i="7"/>
  <c r="A4" i="7"/>
  <c r="A12" i="7"/>
  <c r="A27" i="7"/>
  <c r="A26" i="7"/>
  <c r="A34" i="7"/>
  <c r="A43" i="7"/>
  <c r="A9" i="7"/>
  <c r="A20" i="7"/>
  <c r="A40" i="7"/>
  <c r="A45" i="7"/>
  <c r="A48" i="7"/>
  <c r="A49" i="7"/>
  <c r="A42" i="7"/>
  <c r="A32" i="7"/>
  <c r="A15" i="7"/>
  <c r="A16" i="7"/>
  <c r="A52" i="7"/>
  <c r="A18" i="7"/>
  <c r="A50" i="7"/>
  <c r="E6" i="7"/>
  <c r="A6" i="7"/>
  <c r="F7" i="7" l="1"/>
  <c r="F8" i="7" s="1"/>
  <c r="E7" i="7"/>
  <c r="E8" i="7"/>
  <c r="E4" i="7"/>
  <c r="F3" i="7"/>
  <c r="F4" i="7" s="1"/>
  <c r="E3" i="7"/>
</calcChain>
</file>

<file path=xl/sharedStrings.xml><?xml version="1.0" encoding="utf-8"?>
<sst xmlns="http://schemas.openxmlformats.org/spreadsheetml/2006/main" count="29" uniqueCount="26">
  <si>
    <t xml:space="preserve"> </t>
  </si>
  <si>
    <t>P50</t>
  </si>
  <si>
    <t>P85</t>
  </si>
  <si>
    <t>P10</t>
  </si>
  <si>
    <t>Sannsynlig</t>
  </si>
  <si>
    <t>P90</t>
  </si>
  <si>
    <t>Forv.verdi</t>
  </si>
  <si>
    <t>A Greie</t>
  </si>
  <si>
    <t>B Dingseboms</t>
  </si>
  <si>
    <t>U1 Marked</t>
  </si>
  <si>
    <t>U2 Prosjektledelse</t>
  </si>
  <si>
    <t>Poster</t>
  </si>
  <si>
    <t>Sum prosjekt</t>
  </si>
  <si>
    <t>Usikkerhetsfaktorer</t>
  </si>
  <si>
    <t>B1 Arbeid</t>
  </si>
  <si>
    <t>B2 Deler</t>
  </si>
  <si>
    <t>B1a Timer</t>
  </si>
  <si>
    <t>B1b Timerate</t>
  </si>
  <si>
    <t>B2a Kostnad</t>
  </si>
  <si>
    <t>B2b Mengde</t>
  </si>
  <si>
    <t>Varians</t>
  </si>
  <si>
    <t>Std.avvik</t>
  </si>
  <si>
    <t>S-kurve</t>
  </si>
  <si>
    <t>Andel</t>
  </si>
  <si>
    <t>Sum usikkerhetsfaktorer</t>
  </si>
  <si>
    <t>Sum grunnkalkyle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</si>
</sst>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\ %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0" xfId="0" applyFont="1"/>
    <xf numFmtId="0" fontId="2" fillId="2" borderId="0" xfId="2" applyFont="1"/>
    <xf numFmtId="0" fontId="0" fillId="0" borderId="0" xfId="0" applyFont="1"/>
    <xf numFmtId="9" fontId="0" fillId="0" borderId="0" xfId="1" applyFont="1"/>
    <xf numFmtId="165" fontId="0" fillId="0" borderId="0" xfId="1" applyNumberFormat="1" applyFont="1"/>
    <xf numFmtId="0" fontId="5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0" fontId="0" fillId="0" borderId="0" xfId="0" applyFont="1" applyAlignment="1">
      <alignment horizontal="left" indent="2"/>
    </xf>
    <xf numFmtId="0" fontId="5" fillId="0" borderId="2" xfId="0" applyFont="1" applyBorder="1"/>
    <xf numFmtId="164" fontId="0" fillId="0" borderId="0" xfId="0" applyNumberFormat="1"/>
    <xf numFmtId="166" fontId="0" fillId="0" borderId="0" xfId="0" applyNumberFormat="1"/>
    <xf numFmtId="166" fontId="3" fillId="0" borderId="0" xfId="0" applyNumberFormat="1" applyFont="1"/>
    <xf numFmtId="166" fontId="3" fillId="0" borderId="1" xfId="1" applyNumberFormat="1" applyFont="1" applyBorder="1"/>
    <xf numFmtId="166" fontId="0" fillId="0" borderId="0" xfId="1" applyNumberFormat="1" applyFont="1"/>
    <xf numFmtId="166" fontId="0" fillId="0" borderId="0" xfId="0" applyNumberFormat="1" applyFont="1"/>
    <xf numFmtId="166" fontId="0" fillId="0" borderId="2" xfId="0" applyNumberFormat="1" applyBorder="1"/>
    <xf numFmtId="164" fontId="0" fillId="0" borderId="3" xfId="0" applyNumberFormat="1" applyBorder="1"/>
    <xf numFmtId="4" fontId="0" fillId="0" borderId="0" xfId="0" applyNumberFormat="1" applyFont="1"/>
    <xf numFmtId="4" fontId="0" fillId="0" borderId="3" xfId="0" applyNumberFormat="1" applyBorder="1"/>
    <xf numFmtId="4" fontId="0" fillId="0" borderId="0" xfId="0" applyNumberFormat="1"/>
    <xf numFmtId="4" fontId="3" fillId="0" borderId="3" xfId="0" applyNumberFormat="1" applyFont="1" applyBorder="1"/>
    <xf numFmtId="4" fontId="3" fillId="0" borderId="0" xfId="0" applyNumberFormat="1" applyFont="1"/>
    <xf numFmtId="4" fontId="3" fillId="0" borderId="1" xfId="1" applyNumberFormat="1" applyFont="1" applyBorder="1"/>
    <xf numFmtId="4" fontId="3" fillId="0" borderId="4" xfId="1" applyNumberFormat="1" applyFont="1" applyBorder="1"/>
    <xf numFmtId="4" fontId="3" fillId="0" borderId="1" xfId="0" applyNumberFormat="1" applyFont="1" applyBorder="1"/>
    <xf numFmtId="4" fontId="0" fillId="0" borderId="0" xfId="1" applyNumberFormat="1" applyFont="1"/>
    <xf numFmtId="4" fontId="0" fillId="0" borderId="3" xfId="1" applyNumberFormat="1" applyFont="1" applyBorder="1"/>
    <xf numFmtId="4" fontId="0" fillId="0" borderId="2" xfId="0" applyNumberFormat="1" applyBorder="1"/>
    <xf numFmtId="9" fontId="0" fillId="0" borderId="0" xfId="0" applyNumberFormat="1"/>
    <xf numFmtId="9" fontId="0" fillId="0" borderId="1" xfId="1" applyFont="1" applyBorder="1"/>
    <xf numFmtId="4" fontId="6" fillId="0" borderId="5" xfId="0" applyNumberFormat="1" applyFont="1" applyBorder="1"/>
    <xf numFmtId="166" fontId="6" fillId="0" borderId="2" xfId="0" applyNumberFormat="1" applyFont="1" applyBorder="1"/>
    <xf numFmtId="4" fontId="6" fillId="0" borderId="2" xfId="0" applyNumberFormat="1" applyFont="1" applyBorder="1"/>
    <xf numFmtId="9" fontId="6" fillId="0" borderId="2" xfId="1" applyFont="1" applyBorder="1"/>
    <xf numFmtId="164" fontId="2" fillId="2" borderId="0" xfId="2" applyNumberFormat="1" applyFont="1" applyAlignment="1">
      <alignment horizontal="center"/>
    </xf>
    <xf numFmtId="166" fontId="2" fillId="2" borderId="0" xfId="2" applyNumberFormat="1" applyFont="1" applyAlignment="1">
      <alignment horizontal="center"/>
    </xf>
    <xf numFmtId="164" fontId="2" fillId="2" borderId="3" xfId="2" applyNumberFormat="1" applyFont="1" applyBorder="1" applyAlignment="1">
      <alignment horizontal="center"/>
    </xf>
    <xf numFmtId="0" fontId="2" fillId="2" borderId="0" xfId="2" applyFont="1" applyAlignment="1">
      <alignment horizontal="center"/>
    </xf>
  </cellXfs>
  <cellStyles count="3">
    <cellStyle name="60% - Accent1" xfId="2" builtinId="3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Grafdata!$A$1</c:f>
              <c:strCache>
                <c:ptCount val="1"/>
                <c:pt idx="0">
                  <c:v>S-kurve</c:v>
                </c:pt>
              </c:strCache>
            </c:strRef>
          </c:tx>
          <c:marker>
            <c:symbol val="none"/>
          </c:marker>
          <c:xVal>
            <c:numRef>
              <c:f>Grafdata!$A$4:$A$55</c:f>
              <c:numCache>
                <c:formatCode>General</c:formatCode>
                <c:ptCount val="52"/>
                <c:pt idx="0">
                  <c:v>170025.52427726632</c:v>
                </c:pt>
                <c:pt idx="1">
                  <c:v>195409.00220704256</c:v>
                </c:pt>
                <c:pt idx="2">
                  <c:v>207274.32472091704</c:v>
                </c:pt>
                <c:pt idx="3">
                  <c:v>224050.83750354985</c:v>
                </c:pt>
                <c:pt idx="4">
                  <c:v>252526.38371281873</c:v>
                </c:pt>
                <c:pt idx="5">
                  <c:v>274230.74720561493</c:v>
                </c:pt>
                <c:pt idx="6">
                  <c:v>292897.69719287101</c:v>
                </c:pt>
                <c:pt idx="7">
                  <c:v>305060.8594795728</c:v>
                </c:pt>
                <c:pt idx="8">
                  <c:v>314419.49502410443</c:v>
                </c:pt>
                <c:pt idx="9">
                  <c:v>322191.83436421119</c:v>
                </c:pt>
                <c:pt idx="10">
                  <c:v>328940.14984587324</c:v>
                </c:pt>
                <c:pt idx="11">
                  <c:v>334973.33360491449</c:v>
                </c:pt>
                <c:pt idx="12">
                  <c:v>340480.70598408976</c:v>
                </c:pt>
                <c:pt idx="13">
                  <c:v>345587.51037776441</c:v>
                </c:pt>
                <c:pt idx="14">
                  <c:v>350381.4755600763</c:v>
                </c:pt>
                <c:pt idx="15">
                  <c:v>354926.89281508874</c:v>
                </c:pt>
                <c:pt idx="16">
                  <c:v>359272.67263545986</c:v>
                </c:pt>
                <c:pt idx="17">
                  <c:v>363457.24480913987</c:v>
                </c:pt>
                <c:pt idx="18">
                  <c:v>367511.69177905109</c:v>
                </c:pt>
                <c:pt idx="19">
                  <c:v>371461.84059017757</c:v>
                </c:pt>
                <c:pt idx="20">
                  <c:v>375329.71525088046</c:v>
                </c:pt>
                <c:pt idx="21">
                  <c:v>379134.58383065206</c:v>
                </c:pt>
                <c:pt idx="22">
                  <c:v>382893.74343712389</c:v>
                </c:pt>
                <c:pt idx="23">
                  <c:v>386623.13462039089</c:v>
                </c:pt>
                <c:pt idx="24">
                  <c:v>390337.84681419394</c:v>
                </c:pt>
                <c:pt idx="25">
                  <c:v>394052.55900799698</c:v>
                </c:pt>
                <c:pt idx="26">
                  <c:v>397781.95019126398</c:v>
                </c:pt>
                <c:pt idx="27">
                  <c:v>401541.10979773581</c:v>
                </c:pt>
                <c:pt idx="28">
                  <c:v>405345.97837750742</c:v>
                </c:pt>
                <c:pt idx="29">
                  <c:v>409213.85303821031</c:v>
                </c:pt>
                <c:pt idx="30">
                  <c:v>413164.00184933678</c:v>
                </c:pt>
                <c:pt idx="31">
                  <c:v>417218.44881924806</c:v>
                </c:pt>
                <c:pt idx="32">
                  <c:v>421403.02099292801</c:v>
                </c:pt>
                <c:pt idx="33">
                  <c:v>425748.80081329914</c:v>
                </c:pt>
                <c:pt idx="34">
                  <c:v>430294.21806831157</c:v>
                </c:pt>
                <c:pt idx="35">
                  <c:v>435088.18325062346</c:v>
                </c:pt>
                <c:pt idx="36">
                  <c:v>440194.98764429812</c:v>
                </c:pt>
                <c:pt idx="37">
                  <c:v>445702.36002347339</c:v>
                </c:pt>
                <c:pt idx="38">
                  <c:v>451735.54378251452</c:v>
                </c:pt>
                <c:pt idx="39">
                  <c:v>458483.85926417669</c:v>
                </c:pt>
                <c:pt idx="40">
                  <c:v>466256.19860428345</c:v>
                </c:pt>
                <c:pt idx="41">
                  <c:v>469763.37681132043</c:v>
                </c:pt>
                <c:pt idx="42">
                  <c:v>473573.44955836172</c:v>
                </c:pt>
                <c:pt idx="43">
                  <c:v>477762.82873316377</c:v>
                </c:pt>
                <c:pt idx="44">
                  <c:v>482441.70894664439</c:v>
                </c:pt>
                <c:pt idx="45">
                  <c:v>487777.99643551692</c:v>
                </c:pt>
                <c:pt idx="46">
                  <c:v>506444.94642277295</c:v>
                </c:pt>
                <c:pt idx="47">
                  <c:v>528149.30991556915</c:v>
                </c:pt>
                <c:pt idx="48">
                  <c:v>556624.85612483846</c:v>
                </c:pt>
                <c:pt idx="49">
                  <c:v>573401.36890747084</c:v>
                </c:pt>
                <c:pt idx="50">
                  <c:v>585266.6914213472</c:v>
                </c:pt>
                <c:pt idx="51">
                  <c:v>610650.16935112327</c:v>
                </c:pt>
              </c:numCache>
            </c:numRef>
          </c:xVal>
          <c:yVal>
            <c:numRef>
              <c:f>Grafdata!$B$4:$B$55</c:f>
              <c:numCache>
                <c:formatCode>General</c:formatCode>
                <c:ptCount val="52"/>
                <c:pt idx="0">
                  <c:v>1E-4</c:v>
                </c:pt>
                <c:pt idx="1">
                  <c:v>5.0000000000000001E-4</c:v>
                </c:pt>
                <c:pt idx="2">
                  <c:v>1E-3</c:v>
                </c:pt>
                <c:pt idx="3">
                  <c:v>2.5000000000000001E-3</c:v>
                </c:pt>
                <c:pt idx="4">
                  <c:v>0.01</c:v>
                </c:pt>
                <c:pt idx="5">
                  <c:v>2.5000000000000001E-2</c:v>
                </c:pt>
                <c:pt idx="6">
                  <c:v>0.05</c:v>
                </c:pt>
                <c:pt idx="7">
                  <c:v>7.5000000000000011E-2</c:v>
                </c:pt>
                <c:pt idx="8">
                  <c:v>0.1</c:v>
                </c:pt>
                <c:pt idx="9">
                  <c:v>0.125</c:v>
                </c:pt>
                <c:pt idx="10">
                  <c:v>0.15000000000000002</c:v>
                </c:pt>
                <c:pt idx="11">
                  <c:v>0.17500000000000002</c:v>
                </c:pt>
                <c:pt idx="12">
                  <c:v>0.2</c:v>
                </c:pt>
                <c:pt idx="13">
                  <c:v>0.22500000000000001</c:v>
                </c:pt>
                <c:pt idx="14">
                  <c:v>0.25</c:v>
                </c:pt>
                <c:pt idx="15">
                  <c:v>0.27500000000000002</c:v>
                </c:pt>
                <c:pt idx="16">
                  <c:v>0.30000000000000004</c:v>
                </c:pt>
                <c:pt idx="17">
                  <c:v>0.32500000000000001</c:v>
                </c:pt>
                <c:pt idx="18">
                  <c:v>0.35000000000000003</c:v>
                </c:pt>
                <c:pt idx="19">
                  <c:v>0.375</c:v>
                </c:pt>
                <c:pt idx="20">
                  <c:v>0.4</c:v>
                </c:pt>
                <c:pt idx="21">
                  <c:v>0.42500000000000004</c:v>
                </c:pt>
                <c:pt idx="22">
                  <c:v>0.45</c:v>
                </c:pt>
                <c:pt idx="23">
                  <c:v>0.47500000000000003</c:v>
                </c:pt>
                <c:pt idx="24">
                  <c:v>0.5</c:v>
                </c:pt>
                <c:pt idx="25">
                  <c:v>0.52500000000000002</c:v>
                </c:pt>
                <c:pt idx="26">
                  <c:v>0.55000000000000004</c:v>
                </c:pt>
                <c:pt idx="27">
                  <c:v>0.57500000000000007</c:v>
                </c:pt>
                <c:pt idx="28">
                  <c:v>0.60000000000000009</c:v>
                </c:pt>
                <c:pt idx="29">
                  <c:v>0.625</c:v>
                </c:pt>
                <c:pt idx="30">
                  <c:v>0.65</c:v>
                </c:pt>
                <c:pt idx="31">
                  <c:v>0.67500000000000004</c:v>
                </c:pt>
                <c:pt idx="32">
                  <c:v>0.70000000000000007</c:v>
                </c:pt>
                <c:pt idx="33">
                  <c:v>0.72500000000000009</c:v>
                </c:pt>
                <c:pt idx="34">
                  <c:v>0.75</c:v>
                </c:pt>
                <c:pt idx="35">
                  <c:v>0.77500000000000002</c:v>
                </c:pt>
                <c:pt idx="36">
                  <c:v>0.8</c:v>
                </c:pt>
                <c:pt idx="37">
                  <c:v>0.82500000000000007</c:v>
                </c:pt>
                <c:pt idx="38">
                  <c:v>0.85000000000000009</c:v>
                </c:pt>
                <c:pt idx="39">
                  <c:v>0.875</c:v>
                </c:pt>
                <c:pt idx="40">
                  <c:v>0.9</c:v>
                </c:pt>
                <c:pt idx="41">
                  <c:v>0.91</c:v>
                </c:pt>
                <c:pt idx="42">
                  <c:v>0.92</c:v>
                </c:pt>
                <c:pt idx="43">
                  <c:v>0.93</c:v>
                </c:pt>
                <c:pt idx="44">
                  <c:v>0.94000000000000006</c:v>
                </c:pt>
                <c:pt idx="45">
                  <c:v>0.95000000000000007</c:v>
                </c:pt>
                <c:pt idx="46">
                  <c:v>0.97499999999999998</c:v>
                </c:pt>
                <c:pt idx="47">
                  <c:v>0.99</c:v>
                </c:pt>
                <c:pt idx="48">
                  <c:v>0.99750000000000005</c:v>
                </c:pt>
                <c:pt idx="49">
                  <c:v>0.999</c:v>
                </c:pt>
                <c:pt idx="50">
                  <c:v>0.99950000000000006</c:v>
                </c:pt>
                <c:pt idx="51">
                  <c:v>0.99990000000000001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32954448"/>
        <c:axId val="-1932953904"/>
      </c:scatterChart>
      <c:scatterChart>
        <c:scatterStyle val="lineMarker"/>
        <c:varyColors val="0"/>
        <c:ser>
          <c:idx val="1"/>
          <c:order val="1"/>
          <c:tx>
            <c:strRef>
              <c:f>Grafdata!$E$1</c:f>
              <c:strCache>
                <c:ptCount val="1"/>
                <c:pt idx="0">
                  <c:v>P85</c:v>
                </c:pt>
              </c:strCache>
            </c:strRef>
          </c:tx>
          <c:marker>
            <c:symbol val="none"/>
          </c:marker>
          <c:xVal>
            <c:numRef>
              <c:f>Grafdata!$E$2:$E$4</c:f>
              <c:numCache>
                <c:formatCode>General</c:formatCode>
                <c:ptCount val="3"/>
                <c:pt idx="0">
                  <c:v>451735.54378251464</c:v>
                </c:pt>
                <c:pt idx="1">
                  <c:v>451735.54378251464</c:v>
                </c:pt>
                <c:pt idx="2">
                  <c:v>170025.52427726632</c:v>
                </c:pt>
              </c:numCache>
            </c:numRef>
          </c:xVal>
          <c:yVal>
            <c:numRef>
              <c:f>Grafdata!$F$2:$F$4</c:f>
              <c:numCache>
                <c:formatCode>General</c:formatCode>
                <c:ptCount val="3"/>
                <c:pt idx="0">
                  <c:v>0</c:v>
                </c:pt>
                <c:pt idx="1">
                  <c:v>0.85000000000000009</c:v>
                </c:pt>
                <c:pt idx="2">
                  <c:v>0.85000000000000009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Grafdata!$E$5</c:f>
              <c:strCache>
                <c:ptCount val="1"/>
                <c:pt idx="0">
                  <c:v>P50</c:v>
                </c:pt>
              </c:strCache>
            </c:strRef>
          </c:tx>
          <c:marker>
            <c:symbol val="none"/>
          </c:marker>
          <c:xVal>
            <c:numRef>
              <c:f>Grafdata!$E$6:$E$8</c:f>
              <c:numCache>
                <c:formatCode>General</c:formatCode>
                <c:ptCount val="3"/>
                <c:pt idx="0">
                  <c:v>390337.84681419394</c:v>
                </c:pt>
                <c:pt idx="1">
                  <c:v>390337.84681419394</c:v>
                </c:pt>
                <c:pt idx="2">
                  <c:v>170025.52427726632</c:v>
                </c:pt>
              </c:numCache>
            </c:numRef>
          </c:xVal>
          <c:yVal>
            <c:numRef>
              <c:f>Grafdata!$F$6:$F$8</c:f>
              <c:numCache>
                <c:formatCode>General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32954448"/>
        <c:axId val="-1932953904"/>
      </c:scatterChart>
      <c:valAx>
        <c:axId val="-1932954448"/>
        <c:scaling>
          <c:orientation val="minMax"/>
          <c:max val="610225.1265735866"/>
          <c:min val="170000"/>
        </c:scaling>
        <c:delete val="0"/>
        <c:axPos val="b"/>
        <c:numFmt formatCode="_(* #,##0_);_(* \(#,##0\);_(* &quot;-&quot;_);_(@_)" sourceLinked="0"/>
        <c:majorTickMark val="out"/>
        <c:minorTickMark val="none"/>
        <c:tickLblPos val="nextTo"/>
        <c:crossAx val="-1932953904"/>
        <c:crosses val="autoZero"/>
        <c:crossBetween val="midCat"/>
      </c:valAx>
      <c:valAx>
        <c:axId val="-1932953904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-1932954448"/>
        <c:crosses val="min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Grafdata!$I$1:$I$7</c:f>
              <c:strCache>
                <c:ptCount val="5"/>
                <c:pt idx="0">
                  <c:v>B2 Deler</c:v>
                </c:pt>
                <c:pt idx="1">
                  <c:v>B1 Arbeid</c:v>
                </c:pt>
                <c:pt idx="2">
                  <c:v>U1 Marked</c:v>
                </c:pt>
                <c:pt idx="3">
                  <c:v>A Greie</c:v>
                </c:pt>
                <c:pt idx="4">
                  <c:v>U2 Prosjektledelse</c:v>
                </c:pt>
              </c:strCache>
            </c:strRef>
          </c:cat>
          <c:val>
            <c:numRef>
              <c:f>Grafdata!$J$1:$J$5</c:f>
              <c:numCache>
                <c:formatCode>0%</c:formatCode>
                <c:ptCount val="5"/>
                <c:pt idx="0">
                  <c:v>-0.25038390045482956</c:v>
                </c:pt>
                <c:pt idx="1">
                  <c:v>-0.1366799886714925</c:v>
                </c:pt>
                <c:pt idx="2">
                  <c:v>-9.3750296381283182E-2</c:v>
                </c:pt>
                <c:pt idx="3">
                  <c:v>-1.391193720172368E-2</c:v>
                </c:pt>
                <c:pt idx="4">
                  <c:v>-5.2738772906710555E-3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Grafdata!$I$1:$I$7</c:f>
              <c:strCache>
                <c:ptCount val="5"/>
                <c:pt idx="0">
                  <c:v>B2 Deler</c:v>
                </c:pt>
                <c:pt idx="1">
                  <c:v>B1 Arbeid</c:v>
                </c:pt>
                <c:pt idx="2">
                  <c:v>U1 Marked</c:v>
                </c:pt>
                <c:pt idx="3">
                  <c:v>A Greie</c:v>
                </c:pt>
                <c:pt idx="4">
                  <c:v>U2 Prosjektledelse</c:v>
                </c:pt>
              </c:strCache>
            </c:strRef>
          </c:cat>
          <c:val>
            <c:numRef>
              <c:f>Grafdata!$K$1:$K$5</c:f>
              <c:numCache>
                <c:formatCode>0%</c:formatCode>
                <c:ptCount val="5"/>
                <c:pt idx="0">
                  <c:v>0.25038390045482956</c:v>
                </c:pt>
                <c:pt idx="1">
                  <c:v>0.1366799886714925</c:v>
                </c:pt>
                <c:pt idx="2">
                  <c:v>9.3750296381283182E-2</c:v>
                </c:pt>
                <c:pt idx="3">
                  <c:v>1.391193720172368E-2</c:v>
                </c:pt>
                <c:pt idx="4">
                  <c:v>5.2738772906710555E-3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40222944"/>
        <c:axId val="-1787712512"/>
      </c:barChart>
      <c:catAx>
        <c:axId val="-17402229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-1787712512"/>
        <c:crosses val="autoZero"/>
        <c:auto val="1"/>
        <c:lblAlgn val="ctr"/>
        <c:lblOffset val="100"/>
        <c:noMultiLvlLbl val="0"/>
      </c:catAx>
      <c:valAx>
        <c:axId val="-1787712512"/>
        <c:scaling>
          <c:orientation val="minMax"/>
        </c:scaling>
        <c:delete val="0"/>
        <c:axPos val="t"/>
        <c:majorGridlines/>
        <c:numFmt formatCode=";;" sourceLinked="0"/>
        <c:majorTickMark val="out"/>
        <c:minorTickMark val="none"/>
        <c:tickLblPos val="nextTo"/>
        <c:crossAx val="-174022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180974</xdr:rowOff>
    </xdr:from>
    <xdr:to>
      <xdr:col>5</xdr:col>
      <xdr:colOff>200025</xdr:colOff>
      <xdr:row>37</xdr:row>
      <xdr:rowOff>66674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276224</xdr:colOff>
      <xdr:row>19</xdr:row>
      <xdr:rowOff>190499</xdr:rowOff>
    </xdr:from>
    <xdr:to>
      <xdr:col>10</xdr:col>
      <xdr:colOff>361950</xdr:colOff>
      <xdr:row>37</xdr:row>
      <xdr:rowOff>66675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0"/>
  <sheetViews>
    <sheetView tabSelected="1" workbookViewId="0">
      <selection activeCell="M11" sqref="M11"/>
    </sheetView>
  </sheetViews>
  <sheetFormatPr defaultRowHeight="14.25" x14ac:dyDescent="0.45"/>
  <cols>
    <col min="1" max="1" width="17.1328125" customWidth="1"/>
    <col min="2" max="2" width="11.59765625" style="13" customWidth="1"/>
    <col min="3" max="3" width="10.1328125" style="13" customWidth="1"/>
    <col min="4" max="4" width="10.3984375" style="13" customWidth="1"/>
    <col min="5" max="5" width="10.265625" style="13" customWidth="1"/>
    <col min="6" max="6" width="7.86328125" style="13" customWidth="1"/>
    <col min="7" max="7" width="10.59765625" style="14" customWidth="1"/>
    <col min="8" max="8" width="11" style="13" customWidth="1"/>
    <col min="9" max="9" width="15.86328125" style="14" customWidth="1"/>
    <col min="10" max="10" width="10.59765625" style="13" customWidth="1"/>
    <col min="11" max="11" width="6.59765625" customWidth="1"/>
  </cols>
  <sheetData>
    <row r="1" spans="1:11" x14ac:dyDescent="0.45">
      <c r="A1" s="4"/>
      <c r="B1" s="38" t="s">
        <v>3</v>
      </c>
      <c r="C1" s="38" t="s">
        <v>4</v>
      </c>
      <c r="D1" s="38" t="s">
        <v>5</v>
      </c>
      <c r="E1" s="38" t="s">
        <v>6</v>
      </c>
      <c r="F1" s="39" t="s">
        <v>21</v>
      </c>
      <c r="G1" s="39" t="s">
        <v>20</v>
      </c>
      <c r="H1" s="40" t="s">
        <v>6</v>
      </c>
      <c r="I1" s="39" t="s">
        <v>20</v>
      </c>
      <c r="J1" s="39" t="s">
        <v>21</v>
      </c>
      <c r="K1" s="41" t="s">
        <v>23</v>
      </c>
    </row>
    <row r="2" spans="1:11" ht="21" x14ac:dyDescent="0.65">
      <c r="A2" s="8" t="s">
        <v>11</v>
      </c>
      <c r="H2" s="20"/>
    </row>
    <row r="3" spans="1:11" x14ac:dyDescent="0.45">
      <c r="A3" s="5" t="s">
        <v>7</v>
      </c>
      <c r="B3" s="21">
        <v>140000</v>
      </c>
      <c r="C3" s="21">
        <v>150000</v>
      </c>
      <c r="D3" s="21">
        <v>165000</v>
      </c>
      <c r="E3" s="21">
        <f>(B3+0.42*C3+D3)/2.42</f>
        <v>152066.11570247935</v>
      </c>
      <c r="F3" s="21">
        <f>(D3-B3)/2.53</f>
        <v>9881.422924901186</v>
      </c>
      <c r="G3" s="18">
        <f>F3^2</f>
        <v>97642519.020762712</v>
      </c>
      <c r="H3" s="22">
        <f>E3</f>
        <v>152066.11570247935</v>
      </c>
      <c r="I3" s="14">
        <f>G3</f>
        <v>97642519.020762712</v>
      </c>
      <c r="J3" s="23">
        <f>F3</f>
        <v>9881.422924901186</v>
      </c>
      <c r="K3" s="6">
        <f>I3/$I$19</f>
        <v>2.7823874403447361E-2</v>
      </c>
    </row>
    <row r="4" spans="1:11" x14ac:dyDescent="0.45">
      <c r="A4" s="3" t="s">
        <v>8</v>
      </c>
      <c r="B4" s="23"/>
      <c r="C4" s="23"/>
      <c r="D4" s="23"/>
      <c r="E4" s="23"/>
      <c r="F4" s="23"/>
      <c r="H4" s="24">
        <f>H5+H8</f>
        <v>229073.97035721608</v>
      </c>
      <c r="I4" s="15">
        <f>I5+I8</f>
        <v>2716652081.4645891</v>
      </c>
      <c r="J4" s="25">
        <f>SQRT(I4)</f>
        <v>52121.512655184801</v>
      </c>
      <c r="K4" s="6"/>
    </row>
    <row r="5" spans="1:11" x14ac:dyDescent="0.45">
      <c r="A5" s="2" t="s">
        <v>14</v>
      </c>
      <c r="B5" s="23"/>
      <c r="C5" s="23"/>
      <c r="D5" s="23"/>
      <c r="E5" s="21"/>
      <c r="F5" s="21"/>
      <c r="G5" s="18"/>
      <c r="H5" s="24">
        <f>E6*E7</f>
        <v>92859.230926849268</v>
      </c>
      <c r="I5" s="15">
        <f>(E6*F7)^2+(F6*E7)^2+(F6*F7)^2</f>
        <v>959304099.78851151</v>
      </c>
      <c r="J5" s="25">
        <f>SQRT(I5)</f>
        <v>30972.634692394375</v>
      </c>
      <c r="K5" s="6">
        <f>I5/$I$19</f>
        <v>0.27335997734298501</v>
      </c>
    </row>
    <row r="6" spans="1:11" x14ac:dyDescent="0.45">
      <c r="A6" s="11" t="s">
        <v>16</v>
      </c>
      <c r="B6" s="23">
        <v>100</v>
      </c>
      <c r="C6" s="23">
        <v>120</v>
      </c>
      <c r="D6" s="23">
        <v>200</v>
      </c>
      <c r="E6" s="21">
        <f>(B6+0.42*C6+D6)/2.42</f>
        <v>144.79338842975207</v>
      </c>
      <c r="F6" s="21">
        <f>(D6-B6)/2.53</f>
        <v>39.525691699604749</v>
      </c>
      <c r="G6" s="18">
        <f>F6^2</f>
        <v>1562.2803043322037</v>
      </c>
      <c r="H6" s="24"/>
      <c r="I6" s="15"/>
      <c r="J6" s="25"/>
      <c r="K6" s="6"/>
    </row>
    <row r="7" spans="1:11" x14ac:dyDescent="0.45">
      <c r="A7" s="1" t="s">
        <v>17</v>
      </c>
      <c r="B7" s="21">
        <v>500</v>
      </c>
      <c r="C7" s="21">
        <v>600</v>
      </c>
      <c r="D7" s="21">
        <v>800</v>
      </c>
      <c r="E7" s="21">
        <f>(B7+0.42*C7+D7)/2.42</f>
        <v>641.32231404958679</v>
      </c>
      <c r="F7" s="21">
        <f>(D7-B7)/2.53</f>
        <v>118.57707509881423</v>
      </c>
      <c r="G7" s="18">
        <f>F7^2</f>
        <v>14060.52273898983</v>
      </c>
      <c r="H7" s="22"/>
      <c r="J7" s="23"/>
      <c r="K7" s="6"/>
    </row>
    <row r="8" spans="1:11" x14ac:dyDescent="0.45">
      <c r="A8" s="2" t="s">
        <v>15</v>
      </c>
      <c r="B8" s="25"/>
      <c r="C8" s="25"/>
      <c r="D8" s="25"/>
      <c r="E8" s="25"/>
      <c r="F8" s="25"/>
      <c r="G8" s="15"/>
      <c r="H8" s="24">
        <f>E9*E10</f>
        <v>136214.73943036681</v>
      </c>
      <c r="I8" s="15">
        <f>(E9*F10)^2+(F9*E10)^2+(F9*F10)^2</f>
        <v>1757347981.6760778</v>
      </c>
      <c r="J8" s="25">
        <f>SQRT(I8)</f>
        <v>41920.734507831301</v>
      </c>
      <c r="K8" s="6">
        <f>I8/$I$19</f>
        <v>0.50076780090965911</v>
      </c>
    </row>
    <row r="9" spans="1:11" x14ac:dyDescent="0.45">
      <c r="A9" s="1" t="s">
        <v>18</v>
      </c>
      <c r="B9" s="23">
        <v>5000</v>
      </c>
      <c r="C9" s="23">
        <v>6000</v>
      </c>
      <c r="D9" s="23">
        <v>8000</v>
      </c>
      <c r="E9" s="21">
        <f>(B9+0.42*C9+D9)/2.42</f>
        <v>6413.2231404958684</v>
      </c>
      <c r="F9" s="21">
        <f>(D9-B9)/2.53</f>
        <v>1185.7707509881425</v>
      </c>
      <c r="G9" s="18">
        <f>F9^2</f>
        <v>1406052.2738989834</v>
      </c>
      <c r="H9" s="22"/>
      <c r="J9" s="23"/>
      <c r="K9" s="6"/>
    </row>
    <row r="10" spans="1:11" x14ac:dyDescent="0.45">
      <c r="A10" s="1" t="s">
        <v>19</v>
      </c>
      <c r="B10" s="23">
        <v>15</v>
      </c>
      <c r="C10" s="23">
        <v>20</v>
      </c>
      <c r="D10" s="23">
        <v>28</v>
      </c>
      <c r="E10" s="21">
        <f>(B10+0.42*C10+D10)/2.42</f>
        <v>21.239669421487605</v>
      </c>
      <c r="F10" s="21">
        <f>(D10-B10)/2.53</f>
        <v>5.1383399209486171</v>
      </c>
      <c r="G10" s="18">
        <f>F10^2</f>
        <v>26.402537143214239</v>
      </c>
      <c r="H10" s="22"/>
      <c r="J10" s="23"/>
      <c r="K10" s="6"/>
    </row>
    <row r="11" spans="1:11" x14ac:dyDescent="0.45">
      <c r="A11" s="1"/>
      <c r="B11" s="23"/>
      <c r="C11" s="23"/>
      <c r="D11" s="23"/>
      <c r="E11" s="23"/>
      <c r="F11" s="23"/>
      <c r="H11" s="22"/>
      <c r="J11" s="23"/>
      <c r="K11" s="6"/>
    </row>
    <row r="12" spans="1:11" x14ac:dyDescent="0.45">
      <c r="A12" s="9" t="s">
        <v>25</v>
      </c>
      <c r="B12" s="26"/>
      <c r="C12" s="26"/>
      <c r="D12" s="26"/>
      <c r="E12" s="26"/>
      <c r="F12" s="26"/>
      <c r="G12" s="16"/>
      <c r="H12" s="27">
        <f>H3+H4</f>
        <v>381140.08605969546</v>
      </c>
      <c r="I12" s="16">
        <f>I4+I3</f>
        <v>2814294600.485352</v>
      </c>
      <c r="J12" s="28">
        <f>SQRT(I12)</f>
        <v>53049.925546463797</v>
      </c>
      <c r="K12" s="33"/>
    </row>
    <row r="13" spans="1:11" x14ac:dyDescent="0.45">
      <c r="B13" s="29"/>
      <c r="C13" s="29"/>
      <c r="D13" s="29"/>
      <c r="E13" s="29"/>
      <c r="F13" s="29"/>
      <c r="G13" s="17"/>
      <c r="H13" s="30"/>
      <c r="I13" s="17"/>
      <c r="J13" s="29"/>
      <c r="K13" s="6"/>
    </row>
    <row r="14" spans="1:11" ht="21" x14ac:dyDescent="0.65">
      <c r="A14" s="8" t="s">
        <v>13</v>
      </c>
      <c r="B14" s="29"/>
      <c r="C14" s="29"/>
      <c r="D14" s="29"/>
      <c r="E14" s="29"/>
      <c r="F14" s="29"/>
      <c r="G14" s="17"/>
      <c r="H14" s="30"/>
      <c r="I14" s="17"/>
      <c r="J14" s="29"/>
      <c r="K14" s="6"/>
    </row>
    <row r="15" spans="1:11" x14ac:dyDescent="0.45">
      <c r="A15" t="s">
        <v>9</v>
      </c>
      <c r="B15" s="29">
        <v>0.95</v>
      </c>
      <c r="C15" s="29">
        <v>1.02</v>
      </c>
      <c r="D15" s="29">
        <v>1.1000000000000001</v>
      </c>
      <c r="E15" s="21">
        <f>(B15+0.42*C15+D15)/2.42</f>
        <v>1.0241322314049588</v>
      </c>
      <c r="F15" s="21">
        <f>(D15-B15)/2.53</f>
        <v>5.9288537549407175E-2</v>
      </c>
      <c r="G15" s="18">
        <f>F15^2</f>
        <v>3.5151306847474644E-3</v>
      </c>
      <c r="H15" s="22">
        <f>(E15-1)*H12</f>
        <v>9197.7607544984803</v>
      </c>
      <c r="I15" s="22">
        <f>(E15*J12)^2+(H12*F15)^2+(F15*J12)^2-I12</f>
        <v>657997154.88058758</v>
      </c>
      <c r="J15" s="23">
        <f>SQRT(I15)</f>
        <v>25651.455219550167</v>
      </c>
      <c r="K15" s="6">
        <f>I15/$I$19</f>
        <v>0.18750059276256636</v>
      </c>
    </row>
    <row r="16" spans="1:11" x14ac:dyDescent="0.45">
      <c r="A16" t="s">
        <v>10</v>
      </c>
      <c r="B16" s="29">
        <v>0.98</v>
      </c>
      <c r="C16" s="29">
        <v>1</v>
      </c>
      <c r="D16" s="29">
        <v>1.02</v>
      </c>
      <c r="E16" s="21">
        <f>(B16+0.42*C16+D16)/2.42</f>
        <v>1</v>
      </c>
      <c r="F16" s="21">
        <f>(D16-B16)/2.53</f>
        <v>1.5810276679841914E-2</v>
      </c>
      <c r="G16" s="18">
        <f>F16^2</f>
        <v>2.4996484869315306E-4</v>
      </c>
      <c r="H16" s="21">
        <f>(E16-1)*H12</f>
        <v>0</v>
      </c>
      <c r="I16" s="21">
        <f>(E16*J12)^2+(H12*F16)^2+(F16*J12)^2-I12</f>
        <v>37015309.672596455</v>
      </c>
      <c r="J16" s="23">
        <f>SQRT(I16)</f>
        <v>6084.0208474820711</v>
      </c>
      <c r="K16" s="6">
        <f>I16/$I$19</f>
        <v>1.0547754581342111E-2</v>
      </c>
    </row>
    <row r="17" spans="1:12" x14ac:dyDescent="0.45">
      <c r="A17" s="9" t="s">
        <v>24</v>
      </c>
      <c r="B17" s="26"/>
      <c r="C17" s="26"/>
      <c r="D17" s="26"/>
      <c r="E17" s="26"/>
      <c r="F17" s="26"/>
      <c r="G17" s="16"/>
      <c r="H17" s="27">
        <f>H15+H16</f>
        <v>9197.7607544984803</v>
      </c>
      <c r="I17" s="16">
        <f>I15+I16</f>
        <v>695012464.55318403</v>
      </c>
      <c r="J17" s="26">
        <f>SQRT(I17)</f>
        <v>26363.089055594075</v>
      </c>
      <c r="K17" s="10"/>
    </row>
    <row r="18" spans="1:12" x14ac:dyDescent="0.45">
      <c r="A18" t="s">
        <v>0</v>
      </c>
      <c r="B18" s="23"/>
      <c r="C18" s="23"/>
      <c r="D18" s="23"/>
      <c r="E18" s="23"/>
      <c r="F18" s="23"/>
      <c r="H18" s="22"/>
      <c r="J18" s="23"/>
      <c r="L18" s="32"/>
    </row>
    <row r="19" spans="1:12" ht="21.4" thickBot="1" x14ac:dyDescent="0.7">
      <c r="A19" s="12" t="s">
        <v>12</v>
      </c>
      <c r="B19" s="31"/>
      <c r="C19" s="31"/>
      <c r="D19" s="31"/>
      <c r="E19" s="31"/>
      <c r="F19" s="31"/>
      <c r="G19" s="19"/>
      <c r="H19" s="34">
        <f>H12+H17</f>
        <v>390337.84681419394</v>
      </c>
      <c r="I19" s="35">
        <f>I12+I17</f>
        <v>3509307065.0385361</v>
      </c>
      <c r="J19" s="36">
        <f>SQRT(I19)</f>
        <v>59239.40466478825</v>
      </c>
      <c r="K19" s="37">
        <f>SUM(K3:K18)</f>
        <v>1</v>
      </c>
    </row>
    <row r="20" spans="1:12" ht="14.65" thickTop="1" x14ac:dyDescent="0.45">
      <c r="K20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55"/>
  <sheetViews>
    <sheetView workbookViewId="0">
      <selection activeCell="E16" sqref="E16"/>
    </sheetView>
  </sheetViews>
  <sheetFormatPr defaultRowHeight="14.25" x14ac:dyDescent="0.45"/>
  <sheetData>
    <row r="1" spans="1:11" x14ac:dyDescent="0.45">
      <c r="A1" t="s">
        <v>22</v>
      </c>
      <c r="E1" t="s">
        <v>2</v>
      </c>
      <c r="I1" t="str">
        <f>Estimat!A8</f>
        <v>B2 Deler</v>
      </c>
      <c r="J1" s="32">
        <f>-Estimat!K8/2</f>
        <v>-0.25038390045482956</v>
      </c>
      <c r="K1" s="32">
        <f>Estimat!K8/2</f>
        <v>0.25038390045482956</v>
      </c>
    </row>
    <row r="2" spans="1:11" x14ac:dyDescent="0.45">
      <c r="A2">
        <f>Estimat!$H$19</f>
        <v>390337.84681419394</v>
      </c>
      <c r="B2">
        <f>Estimat!$J$19</f>
        <v>59239.40466478825</v>
      </c>
      <c r="E2">
        <f>NORMINV(0.85,$A$2,$B$2)</f>
        <v>451735.54378251464</v>
      </c>
      <c r="F2">
        <v>0</v>
      </c>
      <c r="I2" t="str">
        <f>Estimat!A5</f>
        <v>B1 Arbeid</v>
      </c>
      <c r="J2" s="32">
        <f>-Estimat!K5/2</f>
        <v>-0.1366799886714925</v>
      </c>
      <c r="K2" s="32">
        <f>Estimat!K5/2</f>
        <v>0.1366799886714925</v>
      </c>
    </row>
    <row r="3" spans="1:11" x14ac:dyDescent="0.45">
      <c r="E3">
        <f>$E$2</f>
        <v>451735.54378251464</v>
      </c>
      <c r="F3">
        <f>NORMDIST($E$2,$A$2,$B$2,TRUE)</f>
        <v>0.85000000000000009</v>
      </c>
      <c r="I3" t="str">
        <f>Estimat!A15</f>
        <v>U1 Marked</v>
      </c>
      <c r="J3" s="32">
        <f>-Estimat!K15/2</f>
        <v>-9.3750296381283182E-2</v>
      </c>
      <c r="K3" s="32">
        <f>Estimat!K15/2</f>
        <v>9.3750296381283182E-2</v>
      </c>
    </row>
    <row r="4" spans="1:11" x14ac:dyDescent="0.45">
      <c r="A4">
        <f>NORMINV($B$4, $A$2,$B$2)</f>
        <v>170025.52427726632</v>
      </c>
      <c r="B4">
        <v>1E-4</v>
      </c>
      <c r="E4">
        <f>MIN($A$4,$A$55)</f>
        <v>170025.52427726632</v>
      </c>
      <c r="F4">
        <f>$F$3</f>
        <v>0.85000000000000009</v>
      </c>
      <c r="I4" t="str">
        <f>Estimat!A3</f>
        <v>A Greie</v>
      </c>
      <c r="J4" s="32">
        <f>-Estimat!K3/2</f>
        <v>-1.391193720172368E-2</v>
      </c>
      <c r="K4" s="32">
        <f>Estimat!K3/2</f>
        <v>1.391193720172368E-2</v>
      </c>
    </row>
    <row r="5" spans="1:11" x14ac:dyDescent="0.45">
      <c r="A5">
        <f>NORMINV($B$5, $A$2,$B$2)</f>
        <v>195409.00220704256</v>
      </c>
      <c r="B5">
        <v>5.0000000000000001E-4</v>
      </c>
      <c r="E5" t="s">
        <v>1</v>
      </c>
      <c r="I5" t="str">
        <f>Estimat!A16</f>
        <v>U2 Prosjektledelse</v>
      </c>
      <c r="J5" s="32">
        <f>-Estimat!K16/2</f>
        <v>-5.2738772906710555E-3</v>
      </c>
      <c r="K5" s="32">
        <f>Estimat!K16/2</f>
        <v>5.2738772906710555E-3</v>
      </c>
    </row>
    <row r="6" spans="1:11" x14ac:dyDescent="0.45">
      <c r="A6">
        <f>NORMINV($B$6, $A$2,$B$2)</f>
        <v>207274.32472091704</v>
      </c>
      <c r="B6">
        <v>1E-3</v>
      </c>
      <c r="E6">
        <f>NORMINV(0.5,$A$2,$B$2)</f>
        <v>390337.84681419394</v>
      </c>
      <c r="F6">
        <v>0</v>
      </c>
    </row>
    <row r="7" spans="1:11" x14ac:dyDescent="0.45">
      <c r="A7">
        <f>NORMINV($B$7, $A$2,$B$2)</f>
        <v>224050.83750354985</v>
      </c>
      <c r="B7">
        <v>2.5000000000000001E-3</v>
      </c>
      <c r="E7">
        <f>$E$6</f>
        <v>390337.84681419394</v>
      </c>
      <c r="F7">
        <f>NORMDIST($E$6,$A$2,$B$2,TRUE)</f>
        <v>0.5</v>
      </c>
      <c r="J7" s="32"/>
      <c r="K7" s="32"/>
    </row>
    <row r="8" spans="1:11" x14ac:dyDescent="0.45">
      <c r="A8">
        <f>NORMINV($B$8, $A$2,$B$2)</f>
        <v>252526.38371281873</v>
      </c>
      <c r="B8">
        <v>0.01</v>
      </c>
      <c r="E8">
        <f>MIN($A$4,$A$55)</f>
        <v>170025.52427726632</v>
      </c>
      <c r="F8">
        <f>$F$7</f>
        <v>0.5</v>
      </c>
    </row>
    <row r="9" spans="1:11" x14ac:dyDescent="0.45">
      <c r="A9">
        <f>NORMINV($B$9, $A$2,$B$2)</f>
        <v>274230.74720561493</v>
      </c>
      <c r="B9">
        <v>2.5000000000000001E-2</v>
      </c>
    </row>
    <row r="10" spans="1:11" x14ac:dyDescent="0.45">
      <c r="A10">
        <f>NORMINV($B$10, $A$2,$B$2)</f>
        <v>292897.69719287101</v>
      </c>
      <c r="B10">
        <v>0.05</v>
      </c>
    </row>
    <row r="11" spans="1:11" x14ac:dyDescent="0.45">
      <c r="A11">
        <f>NORMINV($B$11, $A$2,$B$2)</f>
        <v>305060.8594795728</v>
      </c>
      <c r="B11">
        <v>7.5000000000000011E-2</v>
      </c>
    </row>
    <row r="12" spans="1:11" x14ac:dyDescent="0.45">
      <c r="A12">
        <f>NORMINV($B$12, $A$2,$B$2)</f>
        <v>314419.49502410443</v>
      </c>
      <c r="B12">
        <v>0.1</v>
      </c>
    </row>
    <row r="13" spans="1:11" x14ac:dyDescent="0.45">
      <c r="A13">
        <f>NORMINV($B$13, $A$2,$B$2)</f>
        <v>322191.83436421119</v>
      </c>
      <c r="B13">
        <v>0.125</v>
      </c>
    </row>
    <row r="14" spans="1:11" x14ac:dyDescent="0.45">
      <c r="A14">
        <f>NORMINV($B$14, $A$2,$B$2)</f>
        <v>328940.14984587324</v>
      </c>
      <c r="B14">
        <v>0.15000000000000002</v>
      </c>
    </row>
    <row r="15" spans="1:11" x14ac:dyDescent="0.45">
      <c r="A15">
        <f>NORMINV($B$15, $A$2,$B$2)</f>
        <v>334973.33360491449</v>
      </c>
      <c r="B15">
        <v>0.17500000000000002</v>
      </c>
      <c r="J15" s="32"/>
      <c r="K15" s="32"/>
    </row>
    <row r="16" spans="1:11" x14ac:dyDescent="0.45">
      <c r="A16">
        <f>NORMINV($B$16, $A$2,$B$2)</f>
        <v>340480.70598408976</v>
      </c>
      <c r="B16">
        <v>0.2</v>
      </c>
      <c r="I16" t="str">
        <f>Estimat!A18</f>
        <v xml:space="preserve"> </v>
      </c>
    </row>
    <row r="17" spans="1:2" x14ac:dyDescent="0.45">
      <c r="A17">
        <f>NORMINV($B$17, $A$2,$B$2)</f>
        <v>345587.51037776441</v>
      </c>
      <c r="B17">
        <v>0.22500000000000001</v>
      </c>
    </row>
    <row r="18" spans="1:2" x14ac:dyDescent="0.45">
      <c r="A18">
        <f>NORMINV($B$18, $A$2,$B$2)</f>
        <v>350381.4755600763</v>
      </c>
      <c r="B18">
        <v>0.25</v>
      </c>
    </row>
    <row r="19" spans="1:2" x14ac:dyDescent="0.45">
      <c r="A19">
        <f>NORMINV($B$19, $A$2,$B$2)</f>
        <v>354926.89281508874</v>
      </c>
      <c r="B19">
        <v>0.27500000000000002</v>
      </c>
    </row>
    <row r="20" spans="1:2" x14ac:dyDescent="0.45">
      <c r="A20">
        <f>NORMINV($B$20, $A$2,$B$2)</f>
        <v>359272.67263545986</v>
      </c>
      <c r="B20">
        <v>0.30000000000000004</v>
      </c>
    </row>
    <row r="21" spans="1:2" x14ac:dyDescent="0.45">
      <c r="A21">
        <f>NORMINV($B$21, $A$2,$B$2)</f>
        <v>363457.24480913987</v>
      </c>
      <c r="B21">
        <v>0.32500000000000001</v>
      </c>
    </row>
    <row r="22" spans="1:2" x14ac:dyDescent="0.45">
      <c r="A22">
        <f>NORMINV($B$22, $A$2,$B$2)</f>
        <v>367511.69177905109</v>
      </c>
      <c r="B22">
        <v>0.35000000000000003</v>
      </c>
    </row>
    <row r="23" spans="1:2" x14ac:dyDescent="0.45">
      <c r="A23">
        <f>NORMINV($B$23, $A$2,$B$2)</f>
        <v>371461.84059017757</v>
      </c>
      <c r="B23">
        <v>0.375</v>
      </c>
    </row>
    <row r="24" spans="1:2" x14ac:dyDescent="0.45">
      <c r="A24">
        <f>NORMINV($B$24, $A$2,$B$2)</f>
        <v>375329.71525088046</v>
      </c>
      <c r="B24">
        <v>0.4</v>
      </c>
    </row>
    <row r="25" spans="1:2" x14ac:dyDescent="0.45">
      <c r="A25">
        <f>NORMINV($B$25, $A$2,$B$2)</f>
        <v>379134.58383065206</v>
      </c>
      <c r="B25">
        <v>0.42500000000000004</v>
      </c>
    </row>
    <row r="26" spans="1:2" x14ac:dyDescent="0.45">
      <c r="A26">
        <f>NORMINV($B$26, $A$2,$B$2)</f>
        <v>382893.74343712389</v>
      </c>
      <c r="B26">
        <v>0.45</v>
      </c>
    </row>
    <row r="27" spans="1:2" x14ac:dyDescent="0.45">
      <c r="A27">
        <f>NORMINV($B$27, $A$2,$B$2)</f>
        <v>386623.13462039089</v>
      </c>
      <c r="B27">
        <v>0.47500000000000003</v>
      </c>
    </row>
    <row r="28" spans="1:2" x14ac:dyDescent="0.45">
      <c r="A28">
        <f>NORMINV($B$28, $A$2,$B$2)</f>
        <v>390337.84681419394</v>
      </c>
      <c r="B28">
        <v>0.5</v>
      </c>
    </row>
    <row r="29" spans="1:2" x14ac:dyDescent="0.45">
      <c r="A29">
        <f>NORMINV($B$29, $A$2,$B$2)</f>
        <v>394052.55900799698</v>
      </c>
      <c r="B29">
        <v>0.52500000000000002</v>
      </c>
    </row>
    <row r="30" spans="1:2" x14ac:dyDescent="0.45">
      <c r="A30">
        <f>NORMINV($B$30, $A$2,$B$2)</f>
        <v>397781.95019126398</v>
      </c>
      <c r="B30">
        <v>0.55000000000000004</v>
      </c>
    </row>
    <row r="31" spans="1:2" x14ac:dyDescent="0.45">
      <c r="A31">
        <f>NORMINV($B$31, $A$2,$B$2)</f>
        <v>401541.10979773581</v>
      </c>
      <c r="B31">
        <v>0.57500000000000007</v>
      </c>
    </row>
    <row r="32" spans="1:2" x14ac:dyDescent="0.45">
      <c r="A32">
        <f>NORMINV($B$32, $A$2,$B$2)</f>
        <v>405345.97837750742</v>
      </c>
      <c r="B32">
        <v>0.60000000000000009</v>
      </c>
    </row>
    <row r="33" spans="1:2" x14ac:dyDescent="0.45">
      <c r="A33">
        <f>NORMINV($B$33, $A$2,$B$2)</f>
        <v>409213.85303821031</v>
      </c>
      <c r="B33">
        <v>0.625</v>
      </c>
    </row>
    <row r="34" spans="1:2" x14ac:dyDescent="0.45">
      <c r="A34">
        <f>NORMINV($B$34, $A$2,$B$2)</f>
        <v>413164.00184933678</v>
      </c>
      <c r="B34">
        <v>0.65</v>
      </c>
    </row>
    <row r="35" spans="1:2" x14ac:dyDescent="0.45">
      <c r="A35">
        <f>NORMINV($B$35, $A$2,$B$2)</f>
        <v>417218.44881924806</v>
      </c>
      <c r="B35">
        <v>0.67500000000000004</v>
      </c>
    </row>
    <row r="36" spans="1:2" x14ac:dyDescent="0.45">
      <c r="A36">
        <f>NORMINV($B$36, $A$2,$B$2)</f>
        <v>421403.02099292801</v>
      </c>
      <c r="B36">
        <v>0.70000000000000007</v>
      </c>
    </row>
    <row r="37" spans="1:2" x14ac:dyDescent="0.45">
      <c r="A37">
        <f>NORMINV($B$37, $A$2,$B$2)</f>
        <v>425748.80081329914</v>
      </c>
      <c r="B37">
        <v>0.72500000000000009</v>
      </c>
    </row>
    <row r="38" spans="1:2" x14ac:dyDescent="0.45">
      <c r="A38">
        <f>NORMINV($B$38, $A$2,$B$2)</f>
        <v>430294.21806831157</v>
      </c>
      <c r="B38">
        <v>0.75</v>
      </c>
    </row>
    <row r="39" spans="1:2" x14ac:dyDescent="0.45">
      <c r="A39">
        <f>NORMINV($B$39, $A$2,$B$2)</f>
        <v>435088.18325062346</v>
      </c>
      <c r="B39">
        <v>0.77500000000000002</v>
      </c>
    </row>
    <row r="40" spans="1:2" x14ac:dyDescent="0.45">
      <c r="A40">
        <f>NORMINV($B$40, $A$2,$B$2)</f>
        <v>440194.98764429812</v>
      </c>
      <c r="B40">
        <v>0.8</v>
      </c>
    </row>
    <row r="41" spans="1:2" x14ac:dyDescent="0.45">
      <c r="A41">
        <f>NORMINV($B$41, $A$2,$B$2)</f>
        <v>445702.36002347339</v>
      </c>
      <c r="B41">
        <v>0.82500000000000007</v>
      </c>
    </row>
    <row r="42" spans="1:2" x14ac:dyDescent="0.45">
      <c r="A42">
        <f>NORMINV($B$42, $A$2,$B$2)</f>
        <v>451735.54378251452</v>
      </c>
      <c r="B42">
        <v>0.85000000000000009</v>
      </c>
    </row>
    <row r="43" spans="1:2" x14ac:dyDescent="0.45">
      <c r="A43">
        <f>NORMINV($B$43, $A$2,$B$2)</f>
        <v>458483.85926417669</v>
      </c>
      <c r="B43">
        <v>0.875</v>
      </c>
    </row>
    <row r="44" spans="1:2" x14ac:dyDescent="0.45">
      <c r="A44">
        <f>NORMINV($B$44, $A$2,$B$2)</f>
        <v>466256.19860428345</v>
      </c>
      <c r="B44">
        <v>0.9</v>
      </c>
    </row>
    <row r="45" spans="1:2" x14ac:dyDescent="0.45">
      <c r="A45">
        <f>NORMINV($B$45, $A$2,$B$2)</f>
        <v>469763.37681132043</v>
      </c>
      <c r="B45">
        <v>0.91</v>
      </c>
    </row>
    <row r="46" spans="1:2" x14ac:dyDescent="0.45">
      <c r="A46">
        <f>NORMINV($B$46, $A$2,$B$2)</f>
        <v>473573.44955836172</v>
      </c>
      <c r="B46">
        <v>0.92</v>
      </c>
    </row>
    <row r="47" spans="1:2" x14ac:dyDescent="0.45">
      <c r="A47">
        <f>NORMINV($B$47, $A$2,$B$2)</f>
        <v>477762.82873316377</v>
      </c>
      <c r="B47">
        <v>0.93</v>
      </c>
    </row>
    <row r="48" spans="1:2" x14ac:dyDescent="0.45">
      <c r="A48">
        <f>NORMINV($B$48, $A$2,$B$2)</f>
        <v>482441.70894664439</v>
      </c>
      <c r="B48">
        <v>0.94000000000000006</v>
      </c>
    </row>
    <row r="49" spans="1:2" x14ac:dyDescent="0.45">
      <c r="A49">
        <f>NORMINV($B$49, $A$2,$B$2)</f>
        <v>487777.99643551692</v>
      </c>
      <c r="B49">
        <v>0.95000000000000007</v>
      </c>
    </row>
    <row r="50" spans="1:2" x14ac:dyDescent="0.45">
      <c r="A50">
        <f>NORMINV($B$50, $A$2,$B$2)</f>
        <v>506444.94642277295</v>
      </c>
      <c r="B50">
        <v>0.97499999999999998</v>
      </c>
    </row>
    <row r="51" spans="1:2" x14ac:dyDescent="0.45">
      <c r="A51">
        <f>NORMINV($B$51, $A$2,$B$2)</f>
        <v>528149.30991556915</v>
      </c>
      <c r="B51">
        <v>0.99</v>
      </c>
    </row>
    <row r="52" spans="1:2" x14ac:dyDescent="0.45">
      <c r="A52">
        <f>NORMINV($B$52, $A$2,$B$2)</f>
        <v>556624.85612483846</v>
      </c>
      <c r="B52">
        <v>0.99750000000000005</v>
      </c>
    </row>
    <row r="53" spans="1:2" x14ac:dyDescent="0.45">
      <c r="A53">
        <f>NORMINV($B$53, $A$2,$B$2)</f>
        <v>573401.36890747084</v>
      </c>
      <c r="B53">
        <v>0.999</v>
      </c>
    </row>
    <row r="54" spans="1:2" x14ac:dyDescent="0.45">
      <c r="A54">
        <f>NORMINV($B$54, $A$2,$B$2)</f>
        <v>585266.6914213472</v>
      </c>
      <c r="B54">
        <v>0.99950000000000006</v>
      </c>
    </row>
    <row r="55" spans="1:2" x14ac:dyDescent="0.45">
      <c r="A55">
        <f>NORMINV($B$55, $A$2,$B$2)</f>
        <v>610650.16935112327</v>
      </c>
      <c r="B55">
        <v>0.99990000000000001</v>
      </c>
    </row>
  </sheetData>
  <sortState ref="I1:K5">
    <sortCondition ref="J8:J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</vt:lpstr>
      <vt:lpstr>Grafdata</vt:lpstr>
    </vt:vector>
  </TitlesOfParts>
  <Company>Fakultet for Ingeniørvitenskap og Teknologi, NTNU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Frode Olav Drevland</dc:creator>
  <cp:lastModifiedBy>Frode Drevland</cp:lastModifiedBy>
  <dcterms:created xsi:type="dcterms:W3CDTF">2012-05-13T14:28:34Z</dcterms:created>
  <dcterms:modified xsi:type="dcterms:W3CDTF">2017-03-01T10:06:42Z</dcterms:modified>
</cp:coreProperties>
</file>